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9000" activeTab="2"/>
  </bookViews>
  <sheets>
    <sheet name="計算シート (再処理)" sheetId="1" r:id="rId1"/>
    <sheet name="計算シート (直接処分)" sheetId="2" r:id="rId2"/>
    <sheet name="計算シート (現状)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Fill" hidden="1">#REF!</definedName>
    <definedName name="\a">'[1]ＨＳＦ'!#REF!</definedName>
    <definedName name="\B">#REF!</definedName>
    <definedName name="\C">'[2]HS温度計算'!#REF!</definedName>
    <definedName name="\d">'[1]ＨＳＦ'!#REF!</definedName>
    <definedName name="\dABC">'[1]ＨＳＦ'!#REF!</definedName>
    <definedName name="\e">'[2]HS温度計算'!#REF!</definedName>
    <definedName name="\Ea">'[2]HS温度計算'!#REF!</definedName>
    <definedName name="\G">'[3]HS温度計算'!#REF!</definedName>
    <definedName name="\GG">'[3]HS温度計算'!#REF!</definedName>
    <definedName name="\P">'[3]HS温度計算'!#REF!</definedName>
    <definedName name="\PP">'[3]HS温度計算'!#REF!</definedName>
    <definedName name="\Q">'[3]HS温度計算'!#REF!</definedName>
    <definedName name="\QQ">'[3]HS温度計算'!#REF!</definedName>
    <definedName name="\R">'[1]ＨＳＦ'!#REF!</definedName>
    <definedName name="\RR">'[1]ＨＳＦ'!#REF!</definedName>
    <definedName name="\S">'[3]HS温度計算'!#REF!</definedName>
    <definedName name="\SS">'[3]HS温度計算'!#REF!</definedName>
    <definedName name="a">'[1]ＨＳＦ'!#REF!</definedName>
    <definedName name="ABC">'[2]HS温度計算'!#REF!</definedName>
    <definedName name="ＡＬ建屋">#REF!</definedName>
    <definedName name="ＡＭ建屋">#REF!</definedName>
    <definedName name="ap">#REF!</definedName>
    <definedName name="b">'[1]ＨＳＦ'!#REF!</definedName>
    <definedName name="bat">#REF!</definedName>
    <definedName name="CCC">#REF!</definedName>
    <definedName name="d">'[1]ＨＳＦ'!#REF!</definedName>
    <definedName name="DDD">#REF!</definedName>
    <definedName name="Ｅ施">#REF!</definedName>
    <definedName name="Ｅ常用線">#REF!</definedName>
    <definedName name="Ｅ予備線">#REF!</definedName>
    <definedName name="Ｆ施設">#REF!</definedName>
    <definedName name="g">'[1]ＨＳＦ'!#REF!</definedName>
    <definedName name="ＧＣ建屋">#REF!</definedName>
    <definedName name="ｇｇ">'[9]総括表'!$B$3:$H$63</definedName>
    <definedName name="h">'[1]ＨＳＦ'!#REF!</definedName>
    <definedName name="ｈｈ">#REF!</definedName>
    <definedName name="k">'[1]ＨＳＦ'!#REF!</definedName>
    <definedName name="ｋｋ">'[10]総括表'!#REF!</definedName>
    <definedName name="Ｌ用地">#REF!</definedName>
    <definedName name="Ｍ用地">#REF!</definedName>
    <definedName name="Ｎｏ．１">#REF!</definedName>
    <definedName name="Ｎｏ．１０">#REF!</definedName>
    <definedName name="Ｎｏ．１００">#REF!</definedName>
    <definedName name="Ｎｏ．１１">#REF!</definedName>
    <definedName name="Ｎｏ．１２">#REF!</definedName>
    <definedName name="Ｎｏ．１３">#REF!</definedName>
    <definedName name="Ｎｏ．１４">#REF!</definedName>
    <definedName name="Ｎｏ．１５">#REF!</definedName>
    <definedName name="Ｎｏ．１６">#REF!</definedName>
    <definedName name="Ｎｏ．１７">#REF!</definedName>
    <definedName name="Ｎｏ．１８">#REF!</definedName>
    <definedName name="Ｎｏ．１９">#REF!</definedName>
    <definedName name="Ｎｏ．２">#REF!</definedName>
    <definedName name="Ｎｏ．２０">#REF!</definedName>
    <definedName name="Ｎｏ．２１">#REF!</definedName>
    <definedName name="Ｎｏ．２２">#REF!</definedName>
    <definedName name="Ｎｏ．２３">#REF!</definedName>
    <definedName name="Ｎｏ．２４">#REF!</definedName>
    <definedName name="Ｎｏ．２５">#REF!</definedName>
    <definedName name="Ｎｏ．２６">#REF!</definedName>
    <definedName name="Ｎｏ．２７">#REF!</definedName>
    <definedName name="Ｎｏ．２８">#REF!</definedName>
    <definedName name="Ｎｏ．２９">#REF!</definedName>
    <definedName name="Ｎｏ．３">#REF!</definedName>
    <definedName name="Ｎｏ．３０">#REF!</definedName>
    <definedName name="Ｎｏ．３１">#REF!</definedName>
    <definedName name="Ｎｏ．３２">#REF!</definedName>
    <definedName name="Ｎｏ．３３">#REF!</definedName>
    <definedName name="Ｎｏ．４">#REF!</definedName>
    <definedName name="Ｎｏ．５">#REF!</definedName>
    <definedName name="Ｎｏ．６">#REF!</definedName>
    <definedName name="Ｎｏ．７">#REF!</definedName>
    <definedName name="Ｎｏ．８">#REF!</definedName>
    <definedName name="Ｎｏ．９">#REF!</definedName>
    <definedName name="Ｎ用地">#REF!</definedName>
    <definedName name="p">'[1]ＨＳＦ'!#REF!</definedName>
    <definedName name="_xlnm.Print_Area" localSheetId="2">'計算シート (現状)'!$A$2:$G$26</definedName>
    <definedName name="_xlnm.Print_Area" localSheetId="0">'計算シート (再処理)'!$B$2:$G$17</definedName>
    <definedName name="_xlnm.Print_Area" localSheetId="1">'計算シート (直接処分)'!$B$2:$G$20</definedName>
    <definedName name="PRINT_AREA_MI">#REF!</definedName>
    <definedName name="q">'[1]ＨＳＦ'!#REF!</definedName>
    <definedName name="s">'[1]ＨＳＦ'!#REF!</definedName>
    <definedName name="sasa">#REF!</definedName>
    <definedName name="ｓｓ">#REF!</definedName>
    <definedName name="t">'[1]ＨＳＦ'!#REF!</definedName>
    <definedName name="ｔｅｓｔ">#REF!</definedName>
    <definedName name="tokyo">#REF!</definedName>
    <definedName name="TOKYO2">#REF!</definedName>
    <definedName name="u">'[1]ＨＳＦ'!#REF!</definedName>
    <definedName name="v">'[1]ＨＳＦ'!#REF!</definedName>
    <definedName name="w">'[1]ＨＳＦ'!#REF!</definedName>
    <definedName name="Ｘ１建屋">#REF!</definedName>
    <definedName name="Ｘ２建屋">#REF!</definedName>
    <definedName name="xs">#REF!</definedName>
    <definedName name="y">'[1]ＨＳＦ'!#REF!</definedName>
    <definedName name="あ">'[3]HS温度計算'!#REF!</definedName>
    <definedName name="い">'[3]HS温度計算'!#REF!</definedName>
    <definedName name="う">'[3]HS温度計算'!#REF!</definedName>
    <definedName name="グラフ24">"グラフ 24"</definedName>
    <definedName name="バッチャー">#REF!</definedName>
    <definedName name="ﾘﾝｸ1">#REF!</definedName>
    <definedName name="基本四半期">#REF!</definedName>
    <definedName name="基本入金月">#REF!</definedName>
    <definedName name="基本入金日">#REF!</definedName>
    <definedName name="基本入金年">#REF!</definedName>
    <definedName name="基本年度">#REF!</definedName>
    <definedName name="基本発行月">#REF!</definedName>
    <definedName name="基本発行日">#REF!</definedName>
    <definedName name="基本発行年">#REF!</definedName>
    <definedName name="気象観測">#REF!</definedName>
    <definedName name="共同溝">#REF!</definedName>
    <definedName name="月">#REF!</definedName>
    <definedName name="建基掘NO2">#REF!</definedName>
    <definedName name="建設事AB">#REF!</definedName>
    <definedName name="建設事Ｃ">#REF!</definedName>
    <definedName name="現場詰所">#REF!</definedName>
    <definedName name="根拠２">'[9]総括表'!#REF!</definedName>
    <definedName name="暫定">#REF!</definedName>
    <definedName name="四半期">#REF!</definedName>
    <definedName name="守衛">#REF!</definedName>
    <definedName name="受入月">#REF!</definedName>
    <definedName name="受入月数">#REF!</definedName>
    <definedName name="受入施設">#REF!</definedName>
    <definedName name="水処理">#REF!</definedName>
    <definedName name="専用道路照明">#REF!</definedName>
    <definedName name="前処理ＪＶ">#REF!</definedName>
    <definedName name="貯蔵月">#REF!</definedName>
    <definedName name="貯蔵施設">#REF!</definedName>
    <definedName name="貯蔵実施月">#REF!</definedName>
    <definedName name="貯蔵実施年">#REF!</definedName>
    <definedName name="貯蔵入金月">#REF!</definedName>
    <definedName name="貯蔵入金日">#REF!</definedName>
    <definedName name="貯蔵入金年">#REF!</definedName>
    <definedName name="貯蔵発行月">#REF!</definedName>
    <definedName name="貯蔵発行日">#REF!</definedName>
    <definedName name="貯蔵発行年">#REF!</definedName>
    <definedName name="電力量">#REF!</definedName>
    <definedName name="東京">#REF!</definedName>
    <definedName name="日">#REF!</definedName>
    <definedName name="年">#REF!</definedName>
    <definedName name="年度">#REF!</definedName>
    <definedName name="輸・受受入日">#REF!</definedName>
    <definedName name="輸・受受入発行月">#REF!</definedName>
    <definedName name="輸・受受入発行年">#REF!</definedName>
    <definedName name="輸・受入金月">#REF!</definedName>
    <definedName name="輸・受入金日">#REF!</definedName>
    <definedName name="輸・受入金年">#REF!</definedName>
    <definedName name="輸・受発行日">#REF!</definedName>
  </definedNames>
  <calcPr fullCalcOnLoad="1"/>
</workbook>
</file>

<file path=xl/sharedStrings.xml><?xml version="1.0" encoding="utf-8"?>
<sst xmlns="http://schemas.openxmlformats.org/spreadsheetml/2006/main" count="85" uniqueCount="26">
  <si>
    <t>コスト(円/kWh)</t>
  </si>
  <si>
    <t>MOX燃料</t>
  </si>
  <si>
    <t>再処理等</t>
  </si>
  <si>
    <t>再処理への輸送</t>
  </si>
  <si>
    <t>高レベル廃棄物処分</t>
  </si>
  <si>
    <t>単価</t>
  </si>
  <si>
    <t>(万円/tHM)</t>
  </si>
  <si>
    <t>(万円/tU)</t>
  </si>
  <si>
    <t>再処理</t>
  </si>
  <si>
    <t>割引率</t>
  </si>
  <si>
    <t>計</t>
  </si>
  <si>
    <t>中間貯蔵への輸送</t>
  </si>
  <si>
    <t>直接処分場への輸送</t>
  </si>
  <si>
    <t>中間貯蔵</t>
  </si>
  <si>
    <t>直接処分（最小ケース）</t>
  </si>
  <si>
    <t>直接処分（最大ケース）</t>
  </si>
  <si>
    <t>計（最小）</t>
  </si>
  <si>
    <t>計（最大）</t>
  </si>
  <si>
    <t>再処理</t>
  </si>
  <si>
    <t>中間貯蔵</t>
  </si>
  <si>
    <t>発電電力量(kWh/t)</t>
  </si>
  <si>
    <t>再処理モデル</t>
  </si>
  <si>
    <t>直接処分モデル</t>
  </si>
  <si>
    <t>現状モデル</t>
  </si>
  <si>
    <t>ラグタイム</t>
  </si>
  <si>
    <t>ウラン燃料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</si>
</sst>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E+00"/>
    <numFmt numFmtId="179" formatCode="0_ "/>
    <numFmt numFmtId="180" formatCode="0.0000"/>
    <numFmt numFmtId="181" formatCode="#,##0&quot;本&quot;"/>
    <numFmt numFmtId="182" formatCode="#,##0_);[Red]\(#,##0\)"/>
    <numFmt numFmtId="183" formatCode="0.0000_);[Red]\(0.0000\)"/>
    <numFmt numFmtId="184" formatCode="#,##0.0_ "/>
    <numFmt numFmtId="185" formatCode="0.00_);[Red]\(0.00\)"/>
    <numFmt numFmtId="186" formatCode="#,##0.0000;&quot;▲ &quot;#,##0.0000"/>
    <numFmt numFmtId="187" formatCode="0.000_);[Red]\(0.000\)"/>
    <numFmt numFmtId="188" formatCode="0.000"/>
    <numFmt numFmtId="189" formatCode="0.000E+00"/>
    <numFmt numFmtId="190" formatCode="#,##0.0_);[Red]\(#,##0.0\)"/>
    <numFmt numFmtId="191" formatCode="#,##0.00_);[Red]\(#,##0.00\)"/>
    <numFmt numFmtId="192" formatCode="0.0%"/>
    <numFmt numFmtId="193" formatCode="#,##0.000_);[Red]\(#,##0.000\)"/>
    <numFmt numFmtId="194" formatCode="#,##0.000"/>
    <numFmt numFmtId="195" formatCode="#,##0.0000_);[Red]\(#,##0.0000\)"/>
    <numFmt numFmtId="196" formatCode="0.0_ "/>
    <numFmt numFmtId="197" formatCode="0.00000"/>
    <numFmt numFmtId="198" formatCode="0.000000"/>
    <numFmt numFmtId="199" formatCode="0E+00"/>
    <numFmt numFmtId="200" formatCode="0.0000E+00"/>
    <numFmt numFmtId="201" formatCode="0.00000E+00"/>
    <numFmt numFmtId="202" formatCode="0.000000E+00"/>
    <numFmt numFmtId="203" formatCode="0.0000000E+00"/>
    <numFmt numFmtId="204" formatCode="0.00000000E+00"/>
    <numFmt numFmtId="205" formatCode="0.0000_ "/>
    <numFmt numFmtId="206" formatCode="0.00000_ "/>
    <numFmt numFmtId="207" formatCode="0.000000_ "/>
    <numFmt numFmtId="208" formatCode="0.0000000_ "/>
    <numFmt numFmtId="209" formatCode="0.00000_);[Red]\(0.00000\)"/>
    <numFmt numFmtId="210" formatCode="0.000000_);[Red]\(0.000000\)"/>
    <numFmt numFmtId="211" formatCode="0.0000000_);[Red]\(0.0000000\)"/>
    <numFmt numFmtId="212" formatCode="0.00000000_);[Red]\(0.00000000\)"/>
    <numFmt numFmtId="213" formatCode="#,##0.00000_);[Red]\(#,##0.00000\)"/>
    <numFmt numFmtId="214" formatCode="#,##0.000000_);[Red]\(#,##0.000000\)"/>
    <numFmt numFmtId="215" formatCode="#,##0.0000000_);[Red]\(#,##0.0000000\)"/>
    <numFmt numFmtId="216" formatCode="#,##0.00000000_);[Red]\(#,##0.00000000\)"/>
    <numFmt numFmtId="217" formatCode="#,##0.000000000_);[Red]\(#,##0.000000000\)"/>
    <numFmt numFmtId="218" formatCode="#,##0.0000000000_);[Red]\(#,##0.0000000000\)"/>
    <numFmt numFmtId="219" formatCode="#,##0.00000000000_);[Red]\(#,##0.00000000000\)"/>
    <numFmt numFmtId="220" formatCode="0.00000000_ "/>
    <numFmt numFmtId="221" formatCode="0.000000000_ "/>
    <numFmt numFmtId="222" formatCode="#,##0.0;[Red]\-#,##0.0"/>
    <numFmt numFmtId="223" formatCode="General&quot;年&quot;"/>
    <numFmt numFmtId="224" formatCode="#,##0_ 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181" fontId="20" fillId="0" borderId="0">
      <alignment/>
      <protection/>
    </xf>
    <xf numFmtId="0" fontId="21" fillId="0" borderId="0">
      <alignment/>
      <protection/>
    </xf>
    <xf numFmtId="0" fontId="2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 vertical="center"/>
    </xf>
    <xf numFmtId="179" fontId="24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26" fillId="0" borderId="0" xfId="64" applyFont="1" applyFill="1">
      <alignment vertical="center"/>
      <protection/>
    </xf>
    <xf numFmtId="0" fontId="21" fillId="0" borderId="0" xfId="64" applyFont="1" applyFill="1">
      <alignment vertical="center"/>
      <protection/>
    </xf>
    <xf numFmtId="0" fontId="21" fillId="0" borderId="0" xfId="0" applyFont="1" applyFill="1" applyBorder="1" applyAlignment="1">
      <alignment horizontal="right"/>
    </xf>
    <xf numFmtId="0" fontId="24" fillId="0" borderId="0" xfId="64" applyFont="1" applyFill="1" applyAlignment="1">
      <alignment vertical="center"/>
      <protection/>
    </xf>
    <xf numFmtId="0" fontId="21" fillId="0" borderId="0" xfId="0" applyFont="1" applyFill="1" applyAlignment="1">
      <alignment/>
    </xf>
    <xf numFmtId="0" fontId="25" fillId="0" borderId="0" xfId="64" applyFont="1" applyFill="1" applyAlignment="1">
      <alignment horizontal="left" vertical="center"/>
      <protection/>
    </xf>
    <xf numFmtId="0" fontId="25" fillId="0" borderId="0" xfId="64" applyFont="1" applyFill="1" applyAlignment="1">
      <alignment vertical="center"/>
      <protection/>
    </xf>
    <xf numFmtId="0" fontId="24" fillId="0" borderId="0" xfId="64" applyFont="1" applyFill="1">
      <alignment vertical="center"/>
      <protection/>
    </xf>
    <xf numFmtId="9" fontId="21" fillId="0" borderId="10" xfId="64" applyNumberFormat="1" applyFont="1" applyFill="1" applyBorder="1" applyAlignment="1">
      <alignment horizontal="center" vertical="center"/>
      <protection/>
    </xf>
    <xf numFmtId="9" fontId="21" fillId="0" borderId="11" xfId="64" applyNumberFormat="1" applyFont="1" applyFill="1" applyBorder="1" applyAlignment="1">
      <alignment horizontal="center" vertical="center"/>
      <protection/>
    </xf>
    <xf numFmtId="9" fontId="21" fillId="0" borderId="12" xfId="64" applyNumberFormat="1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/>
    </xf>
    <xf numFmtId="0" fontId="26" fillId="0" borderId="13" xfId="0" applyFont="1" applyFill="1" applyBorder="1" applyAlignment="1">
      <alignment vertical="center"/>
    </xf>
    <xf numFmtId="0" fontId="26" fillId="0" borderId="14" xfId="64" applyFont="1" applyFill="1" applyBorder="1">
      <alignment vertical="center"/>
      <protection/>
    </xf>
    <xf numFmtId="182" fontId="21" fillId="0" borderId="15" xfId="0" applyNumberFormat="1" applyFont="1" applyFill="1" applyBorder="1" applyAlignment="1">
      <alignment/>
    </xf>
    <xf numFmtId="182" fontId="21" fillId="0" borderId="16" xfId="0" applyNumberFormat="1" applyFont="1" applyFill="1" applyBorder="1" applyAlignment="1">
      <alignment/>
    </xf>
    <xf numFmtId="182" fontId="21" fillId="0" borderId="17" xfId="64" applyNumberFormat="1" applyFont="1" applyFill="1" applyBorder="1">
      <alignment vertical="center"/>
      <protection/>
    </xf>
    <xf numFmtId="182" fontId="21" fillId="0" borderId="16" xfId="64" applyNumberFormat="1" applyFont="1" applyFill="1" applyBorder="1">
      <alignment vertical="center"/>
      <protection/>
    </xf>
    <xf numFmtId="182" fontId="21" fillId="0" borderId="18" xfId="0" applyNumberFormat="1" applyFont="1" applyFill="1" applyBorder="1" applyAlignment="1">
      <alignment/>
    </xf>
    <xf numFmtId="182" fontId="21" fillId="0" borderId="19" xfId="64" applyNumberFormat="1" applyFont="1" applyFill="1" applyBorder="1">
      <alignment vertical="center"/>
      <protection/>
    </xf>
    <xf numFmtId="182" fontId="21" fillId="0" borderId="20" xfId="64" applyNumberFormat="1" applyFont="1" applyFill="1" applyBorder="1">
      <alignment vertical="center"/>
      <protection/>
    </xf>
    <xf numFmtId="0" fontId="28" fillId="0" borderId="13" xfId="63" applyFont="1" applyFill="1" applyBorder="1">
      <alignment vertical="center"/>
      <protection/>
    </xf>
    <xf numFmtId="9" fontId="28" fillId="0" borderId="21" xfId="63" applyNumberFormat="1" applyFont="1" applyFill="1" applyBorder="1">
      <alignment vertical="center"/>
      <protection/>
    </xf>
    <xf numFmtId="0" fontId="26" fillId="0" borderId="22" xfId="64" applyFont="1" applyFill="1" applyBorder="1" applyAlignment="1">
      <alignment horizontal="center" vertical="center"/>
      <protection/>
    </xf>
    <xf numFmtId="0" fontId="26" fillId="0" borderId="23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/>
    </xf>
    <xf numFmtId="178" fontId="24" fillId="0" borderId="24" xfId="0" applyNumberFormat="1" applyFont="1" applyFill="1" applyBorder="1" applyAlignment="1">
      <alignment horizontal="right" shrinkToFit="1"/>
    </xf>
    <xf numFmtId="0" fontId="21" fillId="0" borderId="15" xfId="64" applyFont="1" applyFill="1" applyBorder="1" applyAlignment="1">
      <alignment horizontal="center" vertical="center"/>
      <protection/>
    </xf>
    <xf numFmtId="0" fontId="21" fillId="0" borderId="15" xfId="0" applyFont="1" applyFill="1" applyBorder="1" applyAlignment="1">
      <alignment horizontal="center" vertical="center"/>
    </xf>
    <xf numFmtId="40" fontId="21" fillId="0" borderId="0" xfId="64" applyNumberFormat="1" applyFont="1" applyFill="1">
      <alignment vertical="center"/>
      <protection/>
    </xf>
    <xf numFmtId="40" fontId="21" fillId="0" borderId="0" xfId="50" applyNumberFormat="1" applyFont="1" applyFill="1" applyAlignment="1">
      <alignment vertical="center"/>
    </xf>
    <xf numFmtId="0" fontId="21" fillId="0" borderId="18" xfId="64" applyFont="1" applyFill="1" applyBorder="1" applyAlignment="1">
      <alignment horizontal="center" vertical="center"/>
      <protection/>
    </xf>
    <xf numFmtId="0" fontId="24" fillId="0" borderId="25" xfId="0" applyFont="1" applyFill="1" applyBorder="1" applyAlignment="1">
      <alignment horizontal="right"/>
    </xf>
    <xf numFmtId="176" fontId="28" fillId="0" borderId="26" xfId="64" applyNumberFormat="1" applyFont="1" applyFill="1" applyBorder="1">
      <alignment vertical="center"/>
      <protection/>
    </xf>
    <xf numFmtId="38" fontId="21" fillId="0" borderId="0" xfId="50" applyFont="1" applyFill="1" applyAlignment="1">
      <alignment vertical="center"/>
    </xf>
    <xf numFmtId="178" fontId="21" fillId="0" borderId="0" xfId="64" applyNumberFormat="1" applyFont="1" applyFill="1">
      <alignment vertical="center"/>
      <protection/>
    </xf>
    <xf numFmtId="177" fontId="21" fillId="0" borderId="0" xfId="0" applyNumberFormat="1" applyFont="1" applyFill="1" applyAlignment="1">
      <alignment/>
    </xf>
    <xf numFmtId="0" fontId="26" fillId="0" borderId="27" xfId="0" applyFont="1" applyFill="1" applyBorder="1" applyAlignment="1">
      <alignment vertical="center"/>
    </xf>
    <xf numFmtId="0" fontId="26" fillId="0" borderId="28" xfId="64" applyFont="1" applyFill="1" applyBorder="1">
      <alignment vertical="center"/>
      <protection/>
    </xf>
    <xf numFmtId="182" fontId="21" fillId="0" borderId="29" xfId="0" applyNumberFormat="1" applyFont="1" applyFill="1" applyBorder="1" applyAlignment="1">
      <alignment/>
    </xf>
    <xf numFmtId="182" fontId="21" fillId="0" borderId="30" xfId="64" applyNumberFormat="1" applyFont="1" applyFill="1" applyBorder="1">
      <alignment vertical="center"/>
      <protection/>
    </xf>
    <xf numFmtId="182" fontId="21" fillId="0" borderId="31" xfId="64" applyNumberFormat="1" applyFont="1" applyFill="1" applyBorder="1">
      <alignment vertical="center"/>
      <protection/>
    </xf>
    <xf numFmtId="0" fontId="26" fillId="0" borderId="32" xfId="0" applyFont="1" applyFill="1" applyBorder="1" applyAlignment="1">
      <alignment vertical="center"/>
    </xf>
    <xf numFmtId="0" fontId="26" fillId="0" borderId="33" xfId="64" applyFont="1" applyFill="1" applyBorder="1">
      <alignment vertical="center"/>
      <protection/>
    </xf>
    <xf numFmtId="182" fontId="21" fillId="0" borderId="34" xfId="0" applyNumberFormat="1" applyFont="1" applyFill="1" applyBorder="1" applyAlignment="1">
      <alignment/>
    </xf>
    <xf numFmtId="182" fontId="21" fillId="0" borderId="35" xfId="64" applyNumberFormat="1" applyFont="1" applyFill="1" applyBorder="1">
      <alignment vertical="center"/>
      <protection/>
    </xf>
    <xf numFmtId="182" fontId="21" fillId="0" borderId="36" xfId="64" applyNumberFormat="1" applyFont="1" applyFill="1" applyBorder="1">
      <alignment vertical="center"/>
      <protection/>
    </xf>
    <xf numFmtId="0" fontId="21" fillId="0" borderId="22" xfId="64" applyFont="1" applyFill="1" applyBorder="1" applyAlignment="1">
      <alignment horizontal="center" vertical="center"/>
      <protection/>
    </xf>
    <xf numFmtId="178" fontId="24" fillId="0" borderId="26" xfId="0" applyNumberFormat="1" applyFont="1" applyFill="1" applyBorder="1" applyAlignment="1">
      <alignment horizontal="right" shrinkToFit="1"/>
    </xf>
    <xf numFmtId="0" fontId="21" fillId="0" borderId="29" xfId="64" applyFont="1" applyFill="1" applyBorder="1" applyAlignment="1">
      <alignment horizontal="center" vertical="center"/>
      <protection/>
    </xf>
    <xf numFmtId="0" fontId="21" fillId="0" borderId="34" xfId="64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40" fontId="0" fillId="0" borderId="0" xfId="50" applyNumberFormat="1" applyFont="1" applyFill="1" applyAlignment="1">
      <alignment/>
    </xf>
    <xf numFmtId="3" fontId="21" fillId="0" borderId="0" xfId="64" applyNumberFormat="1" applyFont="1" applyFill="1">
      <alignment vertical="center"/>
      <protection/>
    </xf>
    <xf numFmtId="0" fontId="24" fillId="0" borderId="37" xfId="64" applyFont="1" applyFill="1" applyBorder="1">
      <alignment vertical="center"/>
      <protection/>
    </xf>
    <xf numFmtId="0" fontId="21" fillId="0" borderId="10" xfId="0" applyFont="1" applyFill="1" applyBorder="1" applyAlignment="1">
      <alignment/>
    </xf>
    <xf numFmtId="178" fontId="24" fillId="0" borderId="23" xfId="0" applyNumberFormat="1" applyFont="1" applyFill="1" applyBorder="1" applyAlignment="1">
      <alignment horizontal="right" shrinkToFit="1"/>
    </xf>
    <xf numFmtId="0" fontId="24" fillId="0" borderId="3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/>
    </xf>
    <xf numFmtId="178" fontId="24" fillId="0" borderId="20" xfId="0" applyNumberFormat="1" applyFont="1" applyFill="1" applyBorder="1" applyAlignment="1">
      <alignment horizontal="right" shrinkToFit="1"/>
    </xf>
    <xf numFmtId="0" fontId="24" fillId="0" borderId="39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77" fontId="21" fillId="0" borderId="17" xfId="64" applyNumberFormat="1" applyFont="1" applyFill="1" applyBorder="1">
      <alignment vertical="center"/>
      <protection/>
    </xf>
    <xf numFmtId="177" fontId="21" fillId="0" borderId="31" xfId="64" applyNumberFormat="1" applyFont="1" applyFill="1" applyBorder="1">
      <alignment vertical="center"/>
      <protection/>
    </xf>
    <xf numFmtId="177" fontId="21" fillId="0" borderId="36" xfId="64" applyNumberFormat="1" applyFont="1" applyFill="1" applyBorder="1">
      <alignment vertical="center"/>
      <protection/>
    </xf>
    <xf numFmtId="0" fontId="25" fillId="0" borderId="0" xfId="64" applyFont="1" applyFill="1" applyAlignment="1">
      <alignment horizontal="left" vertical="center"/>
      <protection/>
    </xf>
    <xf numFmtId="177" fontId="21" fillId="0" borderId="20" xfId="64" applyNumberFormat="1" applyFont="1" applyFill="1" applyBorder="1">
      <alignment vertical="center"/>
      <protection/>
    </xf>
    <xf numFmtId="177" fontId="21" fillId="0" borderId="40" xfId="64" applyNumberFormat="1" applyFont="1" applyFill="1" applyBorder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コスト試算条件の見直し要否r2（詳細版）" xfId="63"/>
    <cellStyle name="標準_単価表r1(110812)" xfId="64"/>
    <cellStyle name="Followed Hyperlink" xfId="65"/>
    <cellStyle name="本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brn86\Gr&#20869;&#20849;&#36890;\&#65312;&#28809;&#24515;&#35373;&#35336;\&#65314;&#65330;&#65317;&#65331;&#65332;\&#29105;&#29305;&#24615;\&#24517;&#35201;&#27969;&#37327;\BREST_&#34987;&#35206;&#31649;&#28201;&#2423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dljbs001\shiunten\&#39640;&#26408;\H16&#20107;&#26989;&#35336;&#30011;&#12398;&#12487;&#12540;&#12479;\&#9316;&#24259;&#26820;&#29289;\&#27083;&#20869;&#36939;&#25644;&#22996;&#35351;&#20104;&#31639;&#26360;&#65288;&#25805;&#26989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kjap001\f\DOCUME~1\j2001181\LOCALS~1\Temp\&#20104;&#20633;&#21697;&#12539;&#28040;&#32791;&#21697;&#12489;&#12521;&#12501;&#1248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ork\&#26009;&#37329;&#20877;&#25552;&#26696;\&#35336;&#31639;&#26360;\&#26009;&#37329;&#35336;&#31639;&#26360;2000&#24037;&#20107;&#36027;&#32232;R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brf2\Gr&#20869;&#20849;&#36890;\&#65312;&#28809;&#24515;&#35373;&#35336;\&#23455;&#29992;&#21270;&#25126;&#30053;\JNC\&#28809;&#24515;\&#29105;&#27969;&#21147;&#26908;&#35342;\&#22823;&#22411;&#28809;_&#34987;&#35206;&#31649;&#28201;&#2423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brn86\Gr&#20869;&#20849;&#36890;\&#65312;&#28809;&#24515;&#35373;&#35336;\&#23455;&#29992;&#21270;&#25126;&#30053;\JNC\&#28809;&#24515;\&#29105;&#27969;&#21147;&#26908;&#35342;\&#22823;&#22411;&#28809;_&#34987;&#35206;&#31649;&#28201;&#2423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859893\AppData\Local\Microsoft\Windows\Temporary%20Internet%20Files\Content.Outlook\6JH8GPFW\HP&#25522;&#36617;&#26696;r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epcnt03\be&#21046;&#24230;&#25514;&#32622;&#12481;&#12540;&#12512;\Documents%20and%20Settings\t1100999\My%20Documents\&#26032;&#12375;&#12356;&#12501;&#12457;&#12523;&#12480;\1017&#24481;&#21069;&#20250;&#35696;&#29992;\0105\&#24310;&#12409;&#21336;&#12391;&#12394;&#12356;&#12505;&#12540;&#12473;6\TAKADA\&#65296;&#65301;&#65298;&#65302;\&#25144;&#30000;&#12373;&#12435;&#32076;&#21942;&#25919;&#31574;&#20250;&#35696;&#23487;&#38988;&#65296;&#65302;&#65297;&#65296;\&#12414;&#12392;&#124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kjap001\f\&#21407;&#20385;&#22865;&#32004;G\2&#37096;&#26009;&#37329;&#26908;&#35342;\H14.9&#30452;&#25509;&#36027;&#26908;&#35342;\&#26032;&#12375;&#12356;&#12501;&#12457;&#12523;&#12480;%20(2)\&#20316;&#26989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kjap001\f\&#21407;&#20385;&#22865;&#32004;G\2&#37096;&#26009;&#37329;&#26908;&#35342;\H14.9&#30452;&#25509;&#36027;&#26908;&#35342;\&#26032;&#12375;&#12356;&#12501;&#12457;&#12523;&#12480;%20(2)\&#20869;&#353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epcnt03\be&#21046;&#24230;&#25514;&#32622;&#12481;&#12540;&#12512;\Documents%20and%20Settings\happy%20sound\My%20Documents\40&#24180;&#26009;&#37329;\050531&#36015;&#34101;&#22865;&#32004;&#22996;&#21729;&#20250;\&#21407;&#20385;&#35500;&#26126;&#36039;&#26009;\&#36015;&#34101;&#31649;&#29702;&#35506;\ID5643%20&#22996;&#35351;&#36027;%20&#27231;&#22120;&#39006;&#20445;&#20462;&#26989;&#21209;&#22996;&#3535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dljbs001\shiunten\&#39640;&#26408;\H16&#20107;&#26989;&#35336;&#30011;&#12398;&#12487;&#12540;&#12479;\&#9316;&#24259;&#26820;&#29289;\&#27083;&#20869;&#36939;&#25644;&#22996;&#35351;&#20104;&#31639;&#26360;&#65288;U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S温度計算 1st"/>
      <sheetName val="HS温度計算 0ｓｔ"/>
      <sheetName val="ＨＳＦ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作業数量表"/>
      <sheetName val="単価依頼別紙"/>
      <sheetName val="総括表"/>
      <sheetName val="各運搬委託費内訳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－１　予備消耗品一覧"/>
      <sheetName val="#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建設工事費"/>
      <sheetName val="工事費総括"/>
      <sheetName val="間接工事費"/>
      <sheetName val="調整資料１"/>
      <sheetName val="調整資料２"/>
      <sheetName val="調整資料３"/>
      <sheetName val="工事資金計画"/>
      <sheetName val="Ｆ分取得額"/>
      <sheetName val="再処理分取得額"/>
      <sheetName val="ガラス分取得額"/>
      <sheetName val="Ｆ分償却"/>
      <sheetName val="再処理分償却"/>
      <sheetName val="ガラス分償却"/>
      <sheetName val="F分取得固定"/>
      <sheetName val="F分固定資産税"/>
      <sheetName val="再処理分取得固定"/>
      <sheetName val="再処理分固定資産税"/>
      <sheetName val="ガラス分取得固定税"/>
      <sheetName val="F分不動産取得税"/>
      <sheetName val="再処理分不動産取得税"/>
      <sheetName val="公租公課合計"/>
      <sheetName val="F分修繕"/>
      <sheetName val="再処理分修繕"/>
      <sheetName val="K分修繕"/>
      <sheetName val="修繕対象"/>
      <sheetName val="詳細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S温度計算 軸分布"/>
      <sheetName val="HS温度計算 FNL"/>
      <sheetName val="HS温度計算"/>
      <sheetName val="HS温度計算 worst"/>
      <sheetName val="HS温度計算 FNL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S温度計算 軸分布"/>
      <sheetName val="HS温度計算 FNL"/>
      <sheetName val="HS温度計算"/>
      <sheetName val="HS温度計算 worst"/>
      <sheetName val="HS温度計算 FNL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本文"/>
      <sheetName val="別紙"/>
      <sheetName val="別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まとめ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試薬内訳"/>
      <sheetName val="作業まとめ"/>
      <sheetName val="作業"/>
      <sheetName val="回答 (3)"/>
      <sheetName val="再専消耗"/>
      <sheetName val="（元）消耗品費"/>
      <sheetName val="消耗品WG結果"/>
      <sheetName val="消耗品WG集計"/>
      <sheetName val="消耗品WG140426（オリジナル）"/>
      <sheetName val="オリジナル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試薬内訳"/>
      <sheetName val="一般消耗品"/>
      <sheetName val="運転電力費"/>
      <sheetName val="化学薬品費"/>
      <sheetName val="光熱費水道料"/>
      <sheetName val="工場用その他消耗品"/>
      <sheetName val="雑消耗品費"/>
      <sheetName val="潤滑油脂費"/>
      <sheetName val="新聞・図書費"/>
      <sheetName val="燃料費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機器類保修業務委託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作業数量表"/>
      <sheetName val="単価依頼別紙（H15下半期）"/>
      <sheetName val="単価依頼別紙 （H16)"/>
      <sheetName val="総括表"/>
      <sheetName val="各運搬委託費内訳"/>
    </sheetNames>
    <sheetDataSet>
      <sheetData sheetId="3">
        <row r="3">
          <cell r="B3" t="str">
            <v>      委   託   設   計   予   算   書（案）</v>
          </cell>
          <cell r="E3" t="str">
            <v>　</v>
          </cell>
          <cell r="F3" t="str">
            <v>   日本原燃株式会社</v>
          </cell>
          <cell r="H3" t="str">
            <v>１　頁</v>
          </cell>
        </row>
        <row r="4">
          <cell r="B4" t="str">
            <v>       総           括            表</v>
          </cell>
          <cell r="F4" t="str">
            <v>　試運転部　廃棄物管理課</v>
          </cell>
        </row>
        <row r="5">
          <cell r="C5" t="str">
            <v>　</v>
          </cell>
          <cell r="H5" t="str">
            <v>（単位：円）</v>
          </cell>
        </row>
        <row r="6">
          <cell r="B6" t="str">
            <v>件  名</v>
          </cell>
          <cell r="E6" t="str">
            <v>　</v>
          </cell>
        </row>
        <row r="7">
          <cell r="C7" t="str">
            <v>　　平成１６年度（アクティブ試験前）　再処理施設　構内運搬業務委託</v>
          </cell>
        </row>
        <row r="9">
          <cell r="B9" t="str">
            <v> </v>
          </cell>
          <cell r="C9" t="str">
            <v> </v>
          </cell>
          <cell r="D9" t="str">
            <v> </v>
          </cell>
          <cell r="E9" t="str">
            <v> </v>
          </cell>
          <cell r="F9" t="str">
            <v> </v>
          </cell>
          <cell r="G9" t="str">
            <v> </v>
          </cell>
          <cell r="H9" t="str">
            <v> </v>
          </cell>
        </row>
        <row r="10">
          <cell r="B10" t="str">
            <v>区分</v>
          </cell>
          <cell r="C10" t="str">
            <v>   名     称    ・    項    目</v>
          </cell>
          <cell r="D10" t="str">
            <v>概算数量</v>
          </cell>
          <cell r="E10" t="str">
            <v>単位</v>
          </cell>
          <cell r="F10" t="str">
            <v> 単    価</v>
          </cell>
          <cell r="G10" t="str">
            <v>概算金額</v>
          </cell>
          <cell r="H10" t="str">
            <v>  備      考</v>
          </cell>
        </row>
        <row r="12">
          <cell r="C12" t="str">
            <v> </v>
          </cell>
          <cell r="D12" t="str">
            <v>　</v>
          </cell>
          <cell r="G12" t="str">
            <v> </v>
          </cell>
        </row>
        <row r="13">
          <cell r="C13" t="str">
            <v>  ★★★   委   託   費   ★★★</v>
          </cell>
          <cell r="D13">
            <v>1</v>
          </cell>
          <cell r="E13" t="str">
            <v>式</v>
          </cell>
          <cell r="G13">
            <v>64354035.199999996</v>
          </cell>
          <cell r="H13" t="str">
            <v>１～７の合計</v>
          </cell>
        </row>
        <row r="14">
          <cell r="C14" t="str">
            <v> </v>
          </cell>
        </row>
        <row r="16">
          <cell r="B16">
            <v>1</v>
          </cell>
          <cell r="C16" t="str">
            <v>大型一般重量物運搬業務</v>
          </cell>
          <cell r="D16">
            <v>31</v>
          </cell>
          <cell r="E16" t="str">
            <v>日</v>
          </cell>
          <cell r="F16">
            <v>128887</v>
          </cell>
          <cell r="G16">
            <v>3995497</v>
          </cell>
          <cell r="H16" t="str">
            <v>内訳表２頁</v>
          </cell>
        </row>
        <row r="17">
          <cell r="C17" t="str">
            <v>（汎用１０ｔトラック使用、冬期）</v>
          </cell>
        </row>
        <row r="19">
          <cell r="B19">
            <v>2</v>
          </cell>
          <cell r="C19" t="str">
            <v>大型一般重量物運搬業務</v>
          </cell>
          <cell r="D19">
            <v>35</v>
          </cell>
          <cell r="E19" t="str">
            <v>日</v>
          </cell>
          <cell r="F19">
            <v>121204</v>
          </cell>
          <cell r="G19">
            <v>4242140</v>
          </cell>
          <cell r="H19" t="str">
            <v>内訳表３頁</v>
          </cell>
        </row>
        <row r="20">
          <cell r="C20" t="str">
            <v>（汎用１０ｔトラック使用、夏期）</v>
          </cell>
          <cell r="D20" t="str">
            <v> </v>
          </cell>
          <cell r="E20" t="str">
            <v> </v>
          </cell>
        </row>
        <row r="22">
          <cell r="B22">
            <v>3</v>
          </cell>
          <cell r="C22" t="str">
            <v>大型一般重量物運搬業務</v>
          </cell>
          <cell r="D22">
            <v>7</v>
          </cell>
          <cell r="E22" t="str">
            <v>日</v>
          </cell>
          <cell r="F22">
            <v>587884.6</v>
          </cell>
          <cell r="G22">
            <v>4115192.1999999997</v>
          </cell>
          <cell r="H22" t="str">
            <v>内訳表４頁</v>
          </cell>
        </row>
        <row r="23">
          <cell r="C23" t="str">
            <v>（汎用重量物運搬用特殊車両使用）</v>
          </cell>
          <cell r="D23" t="str">
            <v> </v>
          </cell>
          <cell r="E23" t="str">
            <v> </v>
          </cell>
        </row>
        <row r="25">
          <cell r="B25">
            <v>4</v>
          </cell>
          <cell r="C25" t="str">
            <v>低レベル固体廃棄物運搬業務</v>
          </cell>
          <cell r="D25">
            <v>105</v>
          </cell>
          <cell r="E25" t="str">
            <v>日</v>
          </cell>
          <cell r="F25">
            <v>85316.2</v>
          </cell>
          <cell r="G25">
            <v>8958201</v>
          </cell>
          <cell r="H25" t="str">
            <v>内訳表５頁</v>
          </cell>
        </row>
        <row r="26">
          <cell r="C26" t="str">
            <v>（汎用２ｔ低床トラック使用、冬期）</v>
          </cell>
          <cell r="D26" t="str">
            <v> </v>
          </cell>
          <cell r="E26" t="str">
            <v> </v>
          </cell>
        </row>
        <row r="28">
          <cell r="B28">
            <v>5</v>
          </cell>
          <cell r="C28" t="str">
            <v>低レベル固体廃棄物運搬業務</v>
          </cell>
          <cell r="D28">
            <v>118</v>
          </cell>
          <cell r="E28" t="str">
            <v>日</v>
          </cell>
          <cell r="F28">
            <v>80716.2</v>
          </cell>
          <cell r="G28">
            <v>9524511.6</v>
          </cell>
          <cell r="H28" t="str">
            <v>内訳表６頁</v>
          </cell>
        </row>
        <row r="29">
          <cell r="C29" t="str">
            <v>（汎用２ｔ低床トラック使用、夏期）</v>
          </cell>
        </row>
        <row r="31">
          <cell r="B31">
            <v>6</v>
          </cell>
          <cell r="C31" t="str">
            <v>洗濯物運搬業務</v>
          </cell>
          <cell r="D31">
            <v>145</v>
          </cell>
          <cell r="E31" t="str">
            <v>日</v>
          </cell>
          <cell r="F31">
            <v>85316.2</v>
          </cell>
          <cell r="G31">
            <v>12370849</v>
          </cell>
          <cell r="H31" t="str">
            <v>内訳表７頁</v>
          </cell>
        </row>
        <row r="32">
          <cell r="C32" t="str">
            <v>（汎用２ｔ低床トラック使用、冬期）</v>
          </cell>
          <cell r="D32" t="str">
            <v> </v>
          </cell>
          <cell r="E32" t="str">
            <v> </v>
          </cell>
        </row>
        <row r="34">
          <cell r="B34">
            <v>7</v>
          </cell>
          <cell r="C34" t="str">
            <v>洗濯物運搬業務</v>
          </cell>
          <cell r="D34">
            <v>262</v>
          </cell>
          <cell r="E34" t="str">
            <v>日</v>
          </cell>
          <cell r="F34">
            <v>80716.2</v>
          </cell>
          <cell r="G34">
            <v>21147644.4</v>
          </cell>
          <cell r="H34" t="str">
            <v>内訳表８頁</v>
          </cell>
        </row>
        <row r="35">
          <cell r="C35" t="str">
            <v>（汎用２ｔ低床トラック使用、夏期）</v>
          </cell>
          <cell r="D35" t="str">
            <v> </v>
          </cell>
          <cell r="E35" t="str">
            <v> </v>
          </cell>
        </row>
        <row r="37">
          <cell r="C37" t="str">
            <v>  ★  ★  ★  ★  ★  ★  ★  ★</v>
          </cell>
        </row>
        <row r="38">
          <cell r="D38" t="str">
            <v> </v>
          </cell>
          <cell r="E38" t="str">
            <v> </v>
          </cell>
        </row>
        <row r="53">
          <cell r="D53" t="str">
            <v> </v>
          </cell>
          <cell r="E5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O58"/>
  <sheetViews>
    <sheetView showGridLines="0" zoomScale="85" zoomScaleNormal="85" zoomScaleSheetLayoutView="85" zoomScalePageLayoutView="0" workbookViewId="0" topLeftCell="A1">
      <selection activeCell="C17" sqref="C17"/>
    </sheetView>
  </sheetViews>
  <sheetFormatPr defaultColWidth="9.00390625" defaultRowHeight="13.5"/>
  <cols>
    <col min="1" max="1" width="2.625" style="5" customWidth="1"/>
    <col min="2" max="2" width="23.625" style="5" bestFit="1" customWidth="1"/>
    <col min="3" max="3" width="17.875" style="5" customWidth="1"/>
    <col min="4" max="4" width="14.375" style="5" bestFit="1" customWidth="1"/>
    <col min="5" max="8" width="17.875" style="5" customWidth="1"/>
    <col min="9" max="12" width="19.625" style="5" customWidth="1"/>
    <col min="13" max="15" width="9.00390625" style="5" customWidth="1"/>
    <col min="16" max="16" width="13.125" style="5" bestFit="1" customWidth="1"/>
    <col min="17" max="17" width="8.75390625" style="5" bestFit="1" customWidth="1"/>
    <col min="18" max="16384" width="9.00390625" style="5" customWidth="1"/>
  </cols>
  <sheetData>
    <row r="1" spans="1:15" ht="14.25">
      <c r="A1" s="7"/>
      <c r="B1" s="7"/>
      <c r="C1" s="7"/>
      <c r="D1" s="7"/>
      <c r="E1" s="7"/>
      <c r="F1" s="7"/>
      <c r="G1" s="7"/>
      <c r="H1" s="7"/>
      <c r="O1" s="8"/>
    </row>
    <row r="2" spans="2:15" ht="28.5" customHeight="1">
      <c r="B2" s="69" t="s">
        <v>21</v>
      </c>
      <c r="C2" s="69"/>
      <c r="D2" s="69"/>
      <c r="E2" s="69"/>
      <c r="F2" s="69"/>
      <c r="G2" s="69"/>
      <c r="H2" s="10"/>
      <c r="O2" s="8"/>
    </row>
    <row r="3" spans="3:8" ht="17.25" customHeight="1" thickBot="1">
      <c r="C3" s="1"/>
      <c r="D3" s="1"/>
      <c r="E3" s="1"/>
      <c r="F3" s="2"/>
      <c r="G3" s="1"/>
      <c r="H3" s="3"/>
    </row>
    <row r="4" spans="2:14" ht="17.25" customHeight="1">
      <c r="B4" s="11" t="s">
        <v>5</v>
      </c>
      <c r="D4" s="12">
        <v>0</v>
      </c>
      <c r="E4" s="13">
        <v>0.01</v>
      </c>
      <c r="F4" s="13">
        <v>0.03</v>
      </c>
      <c r="G4" s="14">
        <v>0.05</v>
      </c>
      <c r="N4" s="15"/>
    </row>
    <row r="5" spans="2:7" ht="17.25" customHeight="1">
      <c r="B5" s="16" t="s">
        <v>25</v>
      </c>
      <c r="C5" s="17" t="s">
        <v>7</v>
      </c>
      <c r="D5" s="18">
        <v>25900</v>
      </c>
      <c r="E5" s="19">
        <v>26200</v>
      </c>
      <c r="F5" s="19">
        <v>27100</v>
      </c>
      <c r="G5" s="20">
        <v>28200</v>
      </c>
    </row>
    <row r="6" spans="2:7" ht="17.25" customHeight="1">
      <c r="B6" s="16" t="s">
        <v>1</v>
      </c>
      <c r="C6" s="17" t="s">
        <v>6</v>
      </c>
      <c r="D6" s="18">
        <v>40600</v>
      </c>
      <c r="E6" s="19">
        <v>40700</v>
      </c>
      <c r="F6" s="19">
        <v>41500</v>
      </c>
      <c r="G6" s="20">
        <v>42700</v>
      </c>
    </row>
    <row r="7" spans="2:7" ht="17.25" customHeight="1">
      <c r="B7" s="16" t="s">
        <v>2</v>
      </c>
      <c r="C7" s="17" t="s">
        <v>7</v>
      </c>
      <c r="D7" s="18">
        <v>37200</v>
      </c>
      <c r="E7" s="19">
        <v>37800</v>
      </c>
      <c r="F7" s="19">
        <v>41100</v>
      </c>
      <c r="G7" s="20">
        <v>46400</v>
      </c>
    </row>
    <row r="8" spans="2:7" ht="17.25" customHeight="1">
      <c r="B8" s="16" t="s">
        <v>3</v>
      </c>
      <c r="C8" s="17" t="s">
        <v>7</v>
      </c>
      <c r="D8" s="18">
        <v>1700</v>
      </c>
      <c r="E8" s="21">
        <v>1700</v>
      </c>
      <c r="F8" s="21">
        <v>1700</v>
      </c>
      <c r="G8" s="20">
        <v>1700</v>
      </c>
    </row>
    <row r="9" spans="2:7" ht="17.25" customHeight="1" thickBot="1">
      <c r="B9" s="16" t="s">
        <v>4</v>
      </c>
      <c r="C9" s="17" t="s">
        <v>7</v>
      </c>
      <c r="D9" s="22">
        <v>8500</v>
      </c>
      <c r="E9" s="23">
        <v>8700</v>
      </c>
      <c r="F9" s="23">
        <v>11000</v>
      </c>
      <c r="G9" s="24">
        <v>15700</v>
      </c>
    </row>
    <row r="10" spans="2:10" ht="20.25" customHeight="1" thickBot="1">
      <c r="B10" s="55"/>
      <c r="C10" s="55"/>
      <c r="D10" s="55"/>
      <c r="E10" s="55"/>
      <c r="F10" s="55"/>
      <c r="G10" s="55"/>
      <c r="H10" s="55"/>
      <c r="I10" s="55"/>
      <c r="J10" s="55"/>
    </row>
    <row r="11" spans="2:10" ht="20.25" customHeight="1" thickBot="1">
      <c r="B11" s="25" t="s">
        <v>9</v>
      </c>
      <c r="C11" s="26">
        <v>0.05</v>
      </c>
      <c r="E11" s="55"/>
      <c r="F11" s="27" t="s">
        <v>24</v>
      </c>
      <c r="G11" s="28" t="s">
        <v>0</v>
      </c>
      <c r="H11" s="55"/>
      <c r="I11" s="55"/>
      <c r="J11" s="55"/>
    </row>
    <row r="12" spans="2:10" ht="17.25" customHeight="1">
      <c r="B12" s="29" t="s">
        <v>20</v>
      </c>
      <c r="C12" s="30">
        <f>IF($C$11=0,45000*24*0.345*0.965*1000,45000*24*0.345*0.965*1000*(((1/(1+$C$11))^5-1)/LN(1/(1+$C$11)))/5)+IF($C$11=0,40000*24*0.345*0.965*1000,40000*24*0.345*0.965*1000*(((1/(1+$C$11))^5-1)/LN(1/(1+$C$11)))/5)*(((1+$C$11)^9)/(((1+$C$11)^9)-0.15))-IF($C$11=0,40000*24*0.345*0.965*1000,40000*24*0.345*0.965*1000*(((1/(1+$C$11))^5-1)/LN(1/(1+$C$11)))/5)</f>
        <v>349418611.53785026</v>
      </c>
      <c r="D12" s="6"/>
      <c r="E12" s="16" t="s">
        <v>25</v>
      </c>
      <c r="F12" s="31"/>
      <c r="G12" s="66">
        <f>IF($C$11=0,D5,IF($C$11=0.01,E5,IF($C$11=0.03,F5,IF($C$11=0.05,G5,"ERR"))))/($C$12)*10000</f>
        <v>0.8070548925796208</v>
      </c>
      <c r="I12" s="56"/>
      <c r="J12" s="55"/>
    </row>
    <row r="13" spans="2:10" ht="17.25" customHeight="1">
      <c r="B13" s="55"/>
      <c r="E13" s="16" t="s">
        <v>1</v>
      </c>
      <c r="F13" s="32">
        <v>8</v>
      </c>
      <c r="G13" s="66">
        <f>IF($C$11=0,D6,IF($C$11=0.01,E6,IF($C$11=0.03,F6,IF($C$11=0.05,G6,"ERR"))))*0.15*(1+$C$11)^(9-F13)/((1+$C$11)^9-0.15)/($C$12)*10000</f>
        <v>0.13734806103959193</v>
      </c>
      <c r="I13" s="56"/>
      <c r="J13" s="55"/>
    </row>
    <row r="14" spans="1:9" ht="17.25" customHeight="1">
      <c r="A14" s="11"/>
      <c r="B14" s="11"/>
      <c r="C14" s="1"/>
      <c r="D14" s="1"/>
      <c r="E14" s="16" t="s">
        <v>2</v>
      </c>
      <c r="F14" s="32">
        <v>8</v>
      </c>
      <c r="G14" s="66">
        <f>IF($C$11=0,D7,IF($C$11=0.01,E7,IF($C$11=0.03,F7,IF($C$11=0.05,G7,"ERR"))))*(1+$C$11)^(9-F14)/((1+$C$11)^9-0.15)/($C$12)*10000</f>
        <v>0.994996101832485</v>
      </c>
      <c r="H14" s="56"/>
      <c r="I14" s="33"/>
    </row>
    <row r="15" spans="4:9" ht="17.25" customHeight="1">
      <c r="D15" s="1"/>
      <c r="E15" s="16" t="s">
        <v>3</v>
      </c>
      <c r="F15" s="32">
        <v>6</v>
      </c>
      <c r="G15" s="66">
        <f>IF($C$11=0,D8,IF($C$11=0.01,E8,IF($C$11=0.03,F8,IF($C$11=0.05,G8,"ERR"))))*(1+$C$11)^(9-F15)/((1+$C$11)^9-0.15)/($C$12)*10000</f>
        <v>0.040191194910765844</v>
      </c>
      <c r="H15" s="56"/>
      <c r="I15" s="34"/>
    </row>
    <row r="16" spans="4:9" ht="17.25" customHeight="1" thickBot="1">
      <c r="D16" s="1"/>
      <c r="E16" s="16" t="s">
        <v>4</v>
      </c>
      <c r="F16" s="35">
        <v>48</v>
      </c>
      <c r="G16" s="71">
        <f>IF($C$11=0,D9,IF($C$11=0.01,E9,IF($C$11=0.03,F9,IF($C$11=0.05,G9,"ERR"))))*(1+$C$11)^(9-F16)/((1+$C$11)^9-0.15)/($C$12)*10000</f>
        <v>0.04782236923886463</v>
      </c>
      <c r="I16" s="56"/>
    </row>
    <row r="17" spans="4:8" ht="20.25" customHeight="1" thickBot="1">
      <c r="D17" s="1"/>
      <c r="F17" s="36" t="s">
        <v>10</v>
      </c>
      <c r="G17" s="37">
        <f>SUM(G12:G16)</f>
        <v>2.0274126196013285</v>
      </c>
      <c r="H17" s="56"/>
    </row>
    <row r="18" spans="4:7" ht="14.25">
      <c r="D18" s="1"/>
      <c r="E18" s="55"/>
      <c r="F18" s="55"/>
      <c r="G18" s="55"/>
    </row>
    <row r="19" spans="4:7" ht="14.25">
      <c r="D19" s="1"/>
      <c r="E19" s="55"/>
      <c r="F19" s="55"/>
      <c r="G19" s="55"/>
    </row>
    <row r="20" spans="3:8" ht="14.25">
      <c r="C20" s="38"/>
      <c r="D20" s="1"/>
      <c r="E20" s="55"/>
      <c r="F20" s="55"/>
      <c r="G20" s="55"/>
      <c r="H20" s="39"/>
    </row>
    <row r="21" spans="5:7" ht="14.25">
      <c r="E21" s="55"/>
      <c r="F21" s="55"/>
      <c r="G21" s="55"/>
    </row>
    <row r="22" spans="5:7" ht="14.25" customHeight="1">
      <c r="E22" s="55"/>
      <c r="F22" s="55"/>
      <c r="G22" s="55"/>
    </row>
    <row r="23" spans="5:7" ht="14.25">
      <c r="E23" s="55"/>
      <c r="F23" s="55"/>
      <c r="G23" s="55"/>
    </row>
    <row r="24" ht="14.25">
      <c r="E24" s="55"/>
    </row>
    <row r="25" spans="5:7" ht="14.25">
      <c r="E25" s="55"/>
      <c r="F25" s="55"/>
      <c r="G25" s="55"/>
    </row>
    <row r="26" spans="5:7" ht="14.25">
      <c r="E26" s="55"/>
      <c r="F26" s="55"/>
      <c r="G26" s="55"/>
    </row>
    <row r="27" spans="5:7" ht="14.25">
      <c r="E27" s="55"/>
      <c r="F27" s="55"/>
      <c r="G27" s="55"/>
    </row>
    <row r="28" spans="1:7" s="15" customFormat="1" ht="14.25">
      <c r="A28" s="5"/>
      <c r="E28" s="55"/>
      <c r="F28" s="55"/>
      <c r="G28" s="55"/>
    </row>
    <row r="29" spans="1:7" s="15" customFormat="1" ht="14.25">
      <c r="A29" s="5"/>
      <c r="B29" s="5"/>
      <c r="C29" s="5"/>
      <c r="D29" s="5"/>
      <c r="E29" s="55"/>
      <c r="F29" s="55"/>
      <c r="G29" s="55"/>
    </row>
    <row r="30" spans="1:7" s="15" customFormat="1" ht="14.25">
      <c r="A30" s="5"/>
      <c r="B30" s="5"/>
      <c r="C30" s="5"/>
      <c r="D30" s="5"/>
      <c r="E30" s="55"/>
      <c r="F30" s="55"/>
      <c r="G30" s="55"/>
    </row>
    <row r="31" spans="1:7" s="15" customFormat="1" ht="14.25">
      <c r="A31" s="5"/>
      <c r="B31" s="5"/>
      <c r="C31" s="5"/>
      <c r="D31" s="5"/>
      <c r="E31" s="55"/>
      <c r="F31" s="55"/>
      <c r="G31" s="55"/>
    </row>
    <row r="32" spans="1:7" s="15" customFormat="1" ht="14.25">
      <c r="A32" s="5"/>
      <c r="B32" s="5"/>
      <c r="C32" s="5"/>
      <c r="D32" s="5"/>
      <c r="E32" s="55"/>
      <c r="F32" s="55"/>
      <c r="G32" s="5"/>
    </row>
    <row r="33" spans="1:7" s="15" customFormat="1" ht="14.25">
      <c r="A33" s="5"/>
      <c r="B33" s="5"/>
      <c r="C33" s="5"/>
      <c r="D33" s="5"/>
      <c r="E33" s="5"/>
      <c r="F33" s="5"/>
      <c r="G33" s="5"/>
    </row>
    <row r="34" spans="1:7" s="15" customFormat="1" ht="14.25">
      <c r="A34" s="5"/>
      <c r="B34" s="5"/>
      <c r="C34" s="5"/>
      <c r="D34" s="5"/>
      <c r="E34" s="5"/>
      <c r="F34" s="5"/>
      <c r="G34" s="5"/>
    </row>
    <row r="35" spans="1:8" s="15" customFormat="1" ht="14.25">
      <c r="A35" s="5"/>
      <c r="B35" s="5"/>
      <c r="C35" s="5"/>
      <c r="D35" s="5"/>
      <c r="E35" s="5"/>
      <c r="F35" s="5"/>
      <c r="G35" s="5"/>
      <c r="H35" s="5"/>
    </row>
    <row r="36" spans="1:4" ht="14.25">
      <c r="A36" s="15"/>
      <c r="B36" s="15"/>
      <c r="C36" s="15"/>
      <c r="D36" s="15"/>
    </row>
    <row r="37" spans="1:4" ht="14.25">
      <c r="A37" s="15"/>
      <c r="B37" s="15"/>
      <c r="C37" s="15"/>
      <c r="D37" s="15"/>
    </row>
    <row r="38" spans="1:4" ht="14.25">
      <c r="A38" s="15"/>
      <c r="B38" s="15"/>
      <c r="C38" s="15"/>
      <c r="D38" s="15"/>
    </row>
    <row r="39" spans="1:3" ht="14.25">
      <c r="A39" s="15"/>
      <c r="B39" s="15"/>
      <c r="C39" s="15"/>
    </row>
    <row r="40" ht="14.25">
      <c r="A40" s="15"/>
    </row>
    <row r="41" ht="14.25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spans="1:10" ht="14.25">
      <c r="A53" s="15"/>
      <c r="I53" s="15"/>
      <c r="J53" s="40"/>
    </row>
    <row r="54" spans="1:10" ht="21.75">
      <c r="A54" s="15"/>
      <c r="I54" s="15"/>
      <c r="J54" s="40"/>
    </row>
    <row r="55" spans="1:9" ht="14.25">
      <c r="A55" s="15"/>
      <c r="I55" s="40"/>
    </row>
    <row r="56" spans="1:9" ht="14.25">
      <c r="A56" s="15"/>
      <c r="I56" s="40"/>
    </row>
    <row r="57" spans="1:9" ht="14.25">
      <c r="A57" s="15"/>
      <c r="I57" s="40"/>
    </row>
    <row r="58" spans="1:9" ht="21.75">
      <c r="A58" s="15"/>
      <c r="I58" s="40"/>
    </row>
    <row r="59" ht="21.75"/>
    <row r="60" ht="21.75"/>
    <row r="62" ht="21.75"/>
    <row r="63" ht="21.75"/>
    <row r="64" ht="21.75"/>
    <row r="79" ht="21.75"/>
    <row r="80" ht="21.75"/>
    <row r="83" ht="21.75"/>
    <row r="84" ht="21.75"/>
    <row r="85" ht="21.75"/>
    <row r="86" ht="21.75"/>
    <row r="92" ht="21.75"/>
    <row r="95" ht="21.75"/>
    <row r="96" ht="21.75"/>
    <row r="99" ht="21.75"/>
    <row r="100" ht="21.75"/>
    <row r="103" ht="21.75"/>
    <row r="104" ht="21.75"/>
    <row r="105" ht="21.75"/>
    <row r="106" ht="21.75"/>
    <row r="111" ht="21.75"/>
    <row r="112" ht="21.75"/>
    <row r="113" ht="21.75"/>
    <row r="114" ht="21.75"/>
    <row r="115" ht="21.75"/>
    <row r="119" ht="21.75"/>
    <row r="120" ht="21.75"/>
    <row r="123" ht="21.75"/>
    <row r="124" ht="21.75"/>
    <row r="127" ht="21.75"/>
    <row r="128" ht="21.75"/>
    <row r="129" ht="21.75"/>
    <row r="130" ht="21.75"/>
    <row r="135" ht="21.75"/>
    <row r="136" ht="21.75"/>
    <row r="137" ht="21.75"/>
    <row r="138" ht="21.75"/>
    <row r="139" ht="21.75"/>
    <row r="143" ht="21.75"/>
    <row r="144" ht="21.75"/>
    <row r="147" ht="21.75"/>
    <row r="148" ht="21.75"/>
    <row r="151" ht="21.75"/>
    <row r="152" ht="21.75"/>
    <row r="153" ht="21.75"/>
    <row r="154" ht="21.75"/>
    <row r="159" ht="21.75"/>
    <row r="160" ht="21.75"/>
    <row r="161" ht="21.75"/>
    <row r="162" ht="21.75"/>
    <row r="163" ht="21.75"/>
    <row r="166" ht="21.75"/>
    <row r="167" ht="21.75"/>
    <row r="168" ht="21.75"/>
    <row r="169" ht="21.75"/>
    <row r="174" ht="21.75"/>
    <row r="175" ht="21.75"/>
    <row r="176" ht="21.75"/>
    <row r="177" ht="21.75"/>
    <row r="178" ht="21.75"/>
    <row r="179" ht="21.75"/>
    <row r="182" ht="21.75"/>
    <row r="183" ht="21.75"/>
    <row r="184" ht="21.75"/>
    <row r="185" ht="21.75"/>
    <row r="186" ht="21.75"/>
    <row r="187" ht="21.75"/>
    <row r="190" ht="21.75"/>
    <row r="191" ht="21.75"/>
    <row r="192" ht="21.75"/>
    <row r="193" ht="21.75"/>
    <row r="195" ht="21.75"/>
    <row r="198" ht="21.75"/>
    <row r="199" ht="21.75"/>
    <row r="200" ht="21.75"/>
    <row r="201" ht="21.75"/>
    <row r="202" ht="21.75"/>
    <row r="203" ht="21.75"/>
    <row r="204" ht="21.75"/>
    <row r="205" ht="21.75"/>
    <row r="207" ht="21.75"/>
    <row r="208" ht="21.75"/>
    <row r="209" ht="21.75"/>
    <row r="210" ht="21.75"/>
    <row r="211" ht="21.75"/>
    <row r="212" ht="21.75"/>
    <row r="214" ht="21.75"/>
    <row r="215" ht="21.75"/>
    <row r="218" ht="21.75"/>
    <row r="219" ht="21.75"/>
    <row r="220" ht="21.75"/>
    <row r="221" ht="21.75"/>
    <row r="222" ht="21.75"/>
    <row r="223" ht="21.75"/>
    <row r="224" ht="21.75"/>
    <row r="225" ht="21.75"/>
    <row r="227" ht="21.75"/>
    <row r="228" ht="21.75"/>
    <row r="229" ht="21.75"/>
    <row r="230" ht="21.75"/>
    <row r="231" ht="21.75"/>
    <row r="232" ht="21.75"/>
    <row r="234" ht="21.75"/>
    <row r="235" ht="21.75"/>
    <row r="236" ht="21.75"/>
    <row r="237" ht="21.75"/>
    <row r="238" ht="21.75"/>
    <row r="239" ht="21.75"/>
    <row r="240" ht="21.75"/>
    <row r="241" ht="21.75"/>
    <row r="242" ht="21.75"/>
    <row r="243" ht="21.75"/>
    <row r="244" ht="21.75"/>
    <row r="246" ht="21.75"/>
    <row r="247" ht="21.75"/>
    <row r="248" ht="21.75"/>
    <row r="249" ht="21.75"/>
    <row r="250" ht="21.75"/>
    <row r="251" ht="21.75"/>
    <row r="252" ht="21.75"/>
    <row r="253" ht="21.75"/>
    <row r="254" ht="21.75"/>
    <row r="255" ht="21.75"/>
    <row r="256" ht="21.75"/>
    <row r="257" ht="21.75"/>
    <row r="258" ht="21.75"/>
    <row r="259" ht="21.75"/>
    <row r="260" ht="21.75"/>
    <row r="261" ht="21.75"/>
    <row r="262" ht="21.75"/>
    <row r="263" ht="21.75"/>
    <row r="264" ht="21.75"/>
    <row r="265" ht="21.75"/>
    <row r="266" ht="21.75"/>
    <row r="267" ht="21.75"/>
    <row r="268" ht="21.75"/>
    <row r="269" ht="21.75"/>
    <row r="270" ht="21.75"/>
    <row r="271" ht="21.75"/>
    <row r="272" ht="21.75"/>
    <row r="273" ht="21.75"/>
    <row r="274" ht="21.75"/>
    <row r="275" ht="21.75"/>
    <row r="276" ht="21.75"/>
    <row r="277" ht="21.75"/>
    <row r="278" ht="21.75"/>
    <row r="279" ht="21.75"/>
    <row r="280" ht="21.75"/>
    <row r="281" ht="21.75"/>
    <row r="282" ht="21.75"/>
    <row r="283" ht="21.75"/>
    <row r="284" ht="21.75"/>
    <row r="285" ht="21.75"/>
    <row r="286" ht="21.75"/>
    <row r="287" ht="21.75"/>
    <row r="288" ht="21.75"/>
    <row r="289" ht="21.75"/>
    <row r="290" ht="21.75"/>
    <row r="291" ht="21.75"/>
    <row r="292" ht="21.75"/>
    <row r="293" ht="21.75"/>
    <row r="294" ht="21.75"/>
    <row r="295" ht="21.75"/>
    <row r="296" ht="21.75"/>
    <row r="297" ht="21.75"/>
    <row r="298" ht="21.75"/>
    <row r="299" ht="21.75"/>
    <row r="300" ht="21.75"/>
    <row r="301" ht="21.75"/>
    <row r="302" ht="21.75"/>
    <row r="303" ht="21.75"/>
    <row r="304" ht="21.75"/>
    <row r="305" ht="21.75"/>
    <row r="306" ht="21.75"/>
    <row r="307" ht="21.75"/>
    <row r="308" ht="21.75"/>
    <row r="309" ht="21.75"/>
    <row r="310" ht="21.75"/>
    <row r="311" ht="21.75"/>
    <row r="312" ht="21.75"/>
    <row r="313" ht="21.75"/>
    <row r="314" ht="21.75"/>
    <row r="315" ht="21.75"/>
    <row r="316" ht="21.75"/>
    <row r="317" ht="21.75"/>
    <row r="318" ht="21.75"/>
    <row r="319" ht="21.75"/>
    <row r="320" ht="21.75"/>
    <row r="321" ht="21.75"/>
    <row r="322" ht="21.75"/>
    <row r="323" ht="21.75"/>
    <row r="324" ht="21.75"/>
    <row r="325" ht="21.75"/>
    <row r="326" ht="21.75"/>
    <row r="327" ht="21.75"/>
    <row r="328" ht="21.75"/>
    <row r="329" ht="21.75"/>
    <row r="330" ht="21.75"/>
    <row r="331" ht="21.75"/>
    <row r="332" ht="21.75"/>
    <row r="333" ht="21.75"/>
    <row r="334" ht="21.75"/>
    <row r="335" ht="21.75"/>
    <row r="336" ht="21.75"/>
    <row r="337" ht="21.75"/>
    <row r="338" ht="21.75"/>
    <row r="339" ht="21.75"/>
    <row r="340" ht="21.75"/>
    <row r="341" ht="21.75"/>
    <row r="342" ht="21.75"/>
    <row r="343" ht="21.75"/>
    <row r="344" ht="21.75"/>
    <row r="345" ht="21.75"/>
    <row r="346" ht="21.75"/>
    <row r="347" ht="21.75"/>
    <row r="348" ht="21.75"/>
    <row r="349" ht="21.75"/>
    <row r="350" ht="21.75"/>
    <row r="351" ht="21.75"/>
    <row r="352" ht="21.75"/>
    <row r="353" ht="21.75"/>
    <row r="354" ht="21.75"/>
    <row r="355" ht="21.75"/>
    <row r="356" ht="21.75"/>
    <row r="357" ht="21.75"/>
    <row r="358" ht="21.75"/>
    <row r="359" ht="21.75"/>
    <row r="360" ht="21.75"/>
    <row r="361" ht="21.75"/>
    <row r="362" ht="21.75"/>
    <row r="363" ht="21.75"/>
    <row r="364" ht="21.75"/>
    <row r="365" ht="21.75"/>
    <row r="366" ht="21.75"/>
    <row r="367" ht="21.75"/>
    <row r="368" ht="21.75"/>
    <row r="369" ht="21.75"/>
    <row r="370" ht="21.75"/>
    <row r="371" ht="21.75"/>
    <row r="372" ht="21.75"/>
    <row r="373" ht="21.75"/>
    <row r="374" ht="21.75"/>
    <row r="375" ht="21.75"/>
    <row r="376" ht="21.75"/>
    <row r="377" ht="21.75"/>
    <row r="378" ht="21.75"/>
    <row r="379" ht="21.75"/>
    <row r="380" ht="21.75"/>
    <row r="381" ht="21.75"/>
    <row r="382" ht="21.75"/>
    <row r="383" ht="21.75"/>
    <row r="384" ht="21.75"/>
    <row r="385" ht="21.75"/>
    <row r="386" ht="21.75"/>
    <row r="387" ht="21.75"/>
    <row r="388" ht="21.75"/>
    <row r="389" ht="21.75"/>
    <row r="390" ht="21.75"/>
    <row r="391" ht="21.75"/>
    <row r="392" ht="21.75"/>
    <row r="393" ht="21.75"/>
    <row r="394" ht="21.75"/>
    <row r="395" ht="21.75"/>
    <row r="396" ht="21.75"/>
    <row r="397" ht="21.75"/>
    <row r="398" ht="21.75"/>
    <row r="399" ht="21.75"/>
    <row r="400" ht="21.75"/>
    <row r="401" ht="21.75"/>
    <row r="402" ht="21.75"/>
    <row r="403" ht="21.75"/>
    <row r="404" ht="21.75"/>
    <row r="405" ht="21.75"/>
    <row r="406" ht="21.75"/>
    <row r="407" ht="21.75"/>
    <row r="408" ht="21.75"/>
    <row r="409" ht="21.75"/>
    <row r="410" ht="21.75"/>
    <row r="411" ht="21.75"/>
    <row r="412" ht="21.75"/>
    <row r="413" ht="21.75"/>
    <row r="414" ht="21.75"/>
    <row r="415" ht="21.75"/>
    <row r="416" ht="21.75"/>
    <row r="417" ht="21.75"/>
    <row r="418" ht="21.75"/>
    <row r="419" ht="21.75"/>
    <row r="420" ht="21.75"/>
    <row r="421" ht="21.75"/>
    <row r="422" ht="21.75"/>
    <row r="423" ht="21.75"/>
    <row r="424" ht="21.75"/>
    <row r="425" ht="21.75"/>
    <row r="426" ht="21.75"/>
    <row r="427" ht="21.75"/>
    <row r="428" ht="21.75"/>
    <row r="429" ht="21.75"/>
    <row r="430" ht="21.75"/>
    <row r="431" ht="21.75"/>
    <row r="432" ht="21.75"/>
    <row r="433" ht="21.75"/>
    <row r="434" ht="21.75"/>
    <row r="435" ht="21.75"/>
    <row r="436" ht="21.75"/>
    <row r="437" ht="21.75"/>
    <row r="438" ht="21.75"/>
    <row r="439" ht="21.75"/>
    <row r="440" ht="21.75"/>
    <row r="441" ht="21.75"/>
    <row r="442" ht="21.75"/>
    <row r="443" ht="21.75"/>
    <row r="444" ht="21.75"/>
    <row r="445" ht="21.75"/>
    <row r="446" ht="21.75"/>
    <row r="447" ht="21.75"/>
    <row r="448" ht="21.75"/>
    <row r="449" ht="21.75"/>
    <row r="450" ht="21.75"/>
    <row r="451" ht="21.75"/>
    <row r="452" ht="21.75"/>
    <row r="453" ht="21.75"/>
    <row r="454" ht="21.75"/>
    <row r="455" ht="21.75"/>
    <row r="456" ht="21.75"/>
    <row r="457" ht="21.75"/>
    <row r="458" ht="21.75"/>
    <row r="459" ht="21.75"/>
    <row r="460" ht="21.75"/>
    <row r="461" ht="21.75"/>
    <row r="462" ht="21.75"/>
    <row r="463" ht="21.75"/>
    <row r="464" ht="21.75"/>
    <row r="465" ht="21.75"/>
    <row r="466" ht="21.75"/>
    <row r="467" ht="21.75"/>
    <row r="468" ht="21.75"/>
    <row r="469" ht="21.75"/>
    <row r="470" ht="21.75"/>
    <row r="471" ht="21.75"/>
    <row r="472" ht="21.75"/>
    <row r="473" ht="21.75"/>
    <row r="474" ht="21.75"/>
    <row r="475" ht="21.75"/>
    <row r="476" ht="21.75"/>
    <row r="477" ht="21.75"/>
    <row r="478" ht="21.75"/>
    <row r="479" ht="21.75"/>
    <row r="480" ht="21.75"/>
    <row r="481" ht="21.75"/>
    <row r="482" ht="21.75"/>
  </sheetData>
  <sheetProtection password="DE73" sheet="1" objects="1" scenarios="1"/>
  <protectedRanges>
    <protectedRange sqref="C11" name="範囲1"/>
  </protectedRanges>
  <mergeCells count="1">
    <mergeCell ref="B2:G2"/>
  </mergeCells>
  <printOptions/>
  <pageMargins left="0.75" right="0.75" top="0.55" bottom="0.54" header="0.512" footer="0.51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O75"/>
  <sheetViews>
    <sheetView showGridLines="0" zoomScale="85" zoomScaleNormal="85" zoomScaleSheetLayoutView="85" zoomScalePageLayoutView="0" workbookViewId="0" topLeftCell="A1">
      <selection activeCell="C12" sqref="C12"/>
    </sheetView>
  </sheetViews>
  <sheetFormatPr defaultColWidth="9.00390625" defaultRowHeight="13.5"/>
  <cols>
    <col min="1" max="1" width="2.625" style="5" customWidth="1"/>
    <col min="2" max="2" width="23.625" style="5" bestFit="1" customWidth="1"/>
    <col min="3" max="3" width="17.875" style="5" customWidth="1"/>
    <col min="4" max="4" width="14.375" style="5" bestFit="1" customWidth="1"/>
    <col min="5" max="8" width="17.875" style="5" customWidth="1"/>
    <col min="9" max="12" width="19.625" style="5" customWidth="1"/>
    <col min="13" max="15" width="9.00390625" style="5" customWidth="1"/>
    <col min="16" max="16" width="13.125" style="5" bestFit="1" customWidth="1"/>
    <col min="17" max="17" width="8.75390625" style="5" bestFit="1" customWidth="1"/>
    <col min="18" max="16384" width="9.00390625" style="5" customWidth="1"/>
  </cols>
  <sheetData>
    <row r="1" spans="1:15" ht="14.25">
      <c r="A1" s="7"/>
      <c r="B1" s="7"/>
      <c r="C1" s="7"/>
      <c r="D1" s="7"/>
      <c r="E1" s="7"/>
      <c r="F1" s="7"/>
      <c r="G1" s="7"/>
      <c r="H1" s="7"/>
      <c r="O1" s="8"/>
    </row>
    <row r="2" spans="2:15" ht="28.5" customHeight="1">
      <c r="B2" s="69" t="s">
        <v>22</v>
      </c>
      <c r="C2" s="69"/>
      <c r="D2" s="69"/>
      <c r="E2" s="69"/>
      <c r="F2" s="69"/>
      <c r="G2" s="69"/>
      <c r="H2" s="10"/>
      <c r="O2" s="8"/>
    </row>
    <row r="3" spans="3:8" ht="17.25" customHeight="1" thickBot="1">
      <c r="C3" s="1"/>
      <c r="D3" s="1"/>
      <c r="E3" s="1"/>
      <c r="F3" s="2"/>
      <c r="G3" s="1"/>
      <c r="H3" s="3"/>
    </row>
    <row r="4" spans="2:14" ht="17.25" customHeight="1">
      <c r="B4" s="11" t="s">
        <v>5</v>
      </c>
      <c r="D4" s="12">
        <v>0</v>
      </c>
      <c r="E4" s="13">
        <v>0.01</v>
      </c>
      <c r="F4" s="13">
        <v>0.03</v>
      </c>
      <c r="G4" s="14">
        <v>0.05</v>
      </c>
      <c r="N4" s="15"/>
    </row>
    <row r="5" spans="2:7" ht="18" customHeight="1">
      <c r="B5" s="16" t="s">
        <v>25</v>
      </c>
      <c r="C5" s="17" t="s">
        <v>7</v>
      </c>
      <c r="D5" s="18">
        <v>25900</v>
      </c>
      <c r="E5" s="19">
        <v>26200</v>
      </c>
      <c r="F5" s="19">
        <v>27100</v>
      </c>
      <c r="G5" s="20">
        <v>28200</v>
      </c>
    </row>
    <row r="6" spans="2:7" ht="18" customHeight="1">
      <c r="B6" s="16" t="s">
        <v>11</v>
      </c>
      <c r="C6" s="17" t="s">
        <v>7</v>
      </c>
      <c r="D6" s="18">
        <v>1600</v>
      </c>
      <c r="E6" s="21">
        <v>1600</v>
      </c>
      <c r="F6" s="21">
        <v>1600</v>
      </c>
      <c r="G6" s="20">
        <v>1600</v>
      </c>
    </row>
    <row r="7" spans="2:7" ht="18" customHeight="1">
      <c r="B7" s="16" t="s">
        <v>12</v>
      </c>
      <c r="C7" s="17" t="s">
        <v>7</v>
      </c>
      <c r="D7" s="18">
        <v>1600</v>
      </c>
      <c r="E7" s="21">
        <v>1600</v>
      </c>
      <c r="F7" s="21">
        <v>1600</v>
      </c>
      <c r="G7" s="20">
        <v>1600</v>
      </c>
    </row>
    <row r="8" spans="2:7" ht="18" customHeight="1">
      <c r="B8" s="16" t="s">
        <v>13</v>
      </c>
      <c r="C8" s="17" t="s">
        <v>7</v>
      </c>
      <c r="D8" s="18">
        <v>3600</v>
      </c>
      <c r="E8" s="21">
        <v>4000</v>
      </c>
      <c r="F8" s="21">
        <v>5200</v>
      </c>
      <c r="G8" s="20">
        <v>6900</v>
      </c>
    </row>
    <row r="9" spans="2:7" ht="18" customHeight="1">
      <c r="B9" s="41" t="s">
        <v>14</v>
      </c>
      <c r="C9" s="42" t="s">
        <v>7</v>
      </c>
      <c r="D9" s="43">
        <v>13200</v>
      </c>
      <c r="E9" s="44">
        <v>13700</v>
      </c>
      <c r="F9" s="44">
        <v>17400</v>
      </c>
      <c r="G9" s="45">
        <v>24900</v>
      </c>
    </row>
    <row r="10" spans="2:7" ht="18" customHeight="1" thickBot="1">
      <c r="B10" s="46" t="s">
        <v>15</v>
      </c>
      <c r="C10" s="47" t="s">
        <v>7</v>
      </c>
      <c r="D10" s="48">
        <v>15700</v>
      </c>
      <c r="E10" s="49">
        <v>16300</v>
      </c>
      <c r="F10" s="49">
        <v>20100</v>
      </c>
      <c r="G10" s="50">
        <v>27600</v>
      </c>
    </row>
    <row r="11" spans="2:10" ht="15" thickBot="1">
      <c r="B11" s="55"/>
      <c r="C11" s="55"/>
      <c r="D11" s="55"/>
      <c r="E11" s="55"/>
      <c r="F11" s="55"/>
      <c r="G11" s="55"/>
      <c r="H11" s="55"/>
      <c r="I11" s="55"/>
      <c r="J11" s="55"/>
    </row>
    <row r="12" spans="1:7" ht="19.5" thickBot="1">
      <c r="A12" s="11"/>
      <c r="B12" s="25" t="s">
        <v>9</v>
      </c>
      <c r="C12" s="26">
        <v>0.03</v>
      </c>
      <c r="D12" s="1"/>
      <c r="E12" s="1"/>
      <c r="F12" s="51" t="s">
        <v>24</v>
      </c>
      <c r="G12" s="28" t="s">
        <v>0</v>
      </c>
    </row>
    <row r="13" spans="2:9" ht="17.25" customHeight="1" thickBot="1">
      <c r="B13" s="29" t="s">
        <v>20</v>
      </c>
      <c r="C13" s="52">
        <f>IF($C$12=0,45000*24*0.345*0.965*1000,45000*24*0.345*0.965*1000*(((1/(1+$C$12))^5-1)/LN(1/(1+$C$12)))/5)</f>
        <v>334250675.59864235</v>
      </c>
      <c r="D13" s="1"/>
      <c r="E13" s="16" t="s">
        <v>25</v>
      </c>
      <c r="F13" s="31"/>
      <c r="G13" s="66">
        <f>IF($C$12=0,D5,IF($C$12=0.01,E5,IF($C$12=0.03,F5,IF($C$12=0.05,G5,"ERR"))))/($C$13)*10000</f>
        <v>0.8107687426948038</v>
      </c>
      <c r="H13" s="34"/>
      <c r="I13" s="34"/>
    </row>
    <row r="14" spans="2:9" ht="17.25" customHeight="1">
      <c r="B14" s="11"/>
      <c r="D14" s="1"/>
      <c r="E14" s="16" t="s">
        <v>11</v>
      </c>
      <c r="F14" s="31">
        <v>10</v>
      </c>
      <c r="G14" s="66">
        <f>IF($C$12=0,D6,IF($C$12=0.01,E6,IF($C$12=0.03,F6,IF($C$12=0.05,G6,"ERR"))))/(1+$C$12)^F14/($C$13)*10000</f>
        <v>0.03561848489019467</v>
      </c>
      <c r="H14" s="34"/>
      <c r="I14" s="34"/>
    </row>
    <row r="15" spans="2:9" ht="17.25" customHeight="1">
      <c r="B15" s="11"/>
      <c r="D15" s="1"/>
      <c r="E15" s="16" t="s">
        <v>12</v>
      </c>
      <c r="F15" s="31">
        <v>58</v>
      </c>
      <c r="G15" s="66">
        <f>IF($C$12=0,D7,IF($C$12=0.01,E7,IF($C$12=0.03,F7,IF($C$12=0.05,G7,"ERR"))))/(1+$C$12)^F15/($C$13)*10000</f>
        <v>0.008619630635045403</v>
      </c>
      <c r="H15" s="34"/>
      <c r="I15" s="34"/>
    </row>
    <row r="16" spans="2:9" ht="17.25" customHeight="1">
      <c r="B16" s="11"/>
      <c r="D16" s="1"/>
      <c r="E16" s="16" t="s">
        <v>13</v>
      </c>
      <c r="F16" s="31">
        <v>34</v>
      </c>
      <c r="G16" s="66">
        <f>IF($C$12=0,D8,IF($C$12=0.01,E8,IF($C$12=0.03,F8,IF($C$12=0.05,G8,"ERR"))))/(1+$C$12)^F16/($C$13)*10000</f>
        <v>0.05694628665305394</v>
      </c>
      <c r="H16" s="34"/>
      <c r="I16" s="34"/>
    </row>
    <row r="17" spans="2:8" ht="17.25" customHeight="1">
      <c r="B17" s="11"/>
      <c r="D17" s="1"/>
      <c r="E17" s="41" t="s">
        <v>14</v>
      </c>
      <c r="F17" s="53">
        <v>59</v>
      </c>
      <c r="G17" s="67">
        <f>IF($C$12=0,D9,IF($C$12=0.01,E9,IF($C$12=0.03,F9,IF($C$12=0.05,G9,"ERR"))))/(1+$C$12)^F17/($C$13)*10000</f>
        <v>0.0910082360739017</v>
      </c>
      <c r="H17" s="34"/>
    </row>
    <row r="18" spans="2:8" ht="17.25" customHeight="1" thickBot="1">
      <c r="B18" s="11"/>
      <c r="D18" s="1"/>
      <c r="E18" s="46" t="s">
        <v>15</v>
      </c>
      <c r="F18" s="54">
        <v>59</v>
      </c>
      <c r="G18" s="68">
        <f>IF($C$12=0,D10,IF($C$12=0.01,E10,IF($C$12=0.03,F10,IF($C$12=0.05,G10,"ERR"))))/(1+$C$12)^F18/($C$13)*10000</f>
        <v>0.10513020374054163</v>
      </c>
      <c r="H18" s="34"/>
    </row>
    <row r="19" spans="6:15" ht="19.5" thickBot="1">
      <c r="F19" s="36" t="s">
        <v>16</v>
      </c>
      <c r="G19" s="37">
        <f>SUM(G13:G17)</f>
        <v>1.0029613809469995</v>
      </c>
      <c r="O19" s="15"/>
    </row>
    <row r="20" spans="5:7" ht="19.5" thickBot="1">
      <c r="E20" s="55"/>
      <c r="F20" s="36" t="s">
        <v>17</v>
      </c>
      <c r="G20" s="37">
        <f>SUM(G13:G16)+G18</f>
        <v>1.0170833486136395</v>
      </c>
    </row>
    <row r="21" spans="5:7" ht="14.25" customHeight="1">
      <c r="E21" s="55"/>
      <c r="F21" s="55"/>
      <c r="G21" s="55"/>
    </row>
    <row r="22" spans="5:7" ht="14.25">
      <c r="E22" s="55"/>
      <c r="F22" s="55"/>
      <c r="G22" s="55"/>
    </row>
    <row r="23" spans="5:7" ht="14.25">
      <c r="E23" s="55"/>
      <c r="F23" s="55"/>
      <c r="G23" s="55"/>
    </row>
    <row r="24" spans="5:7" ht="14.25">
      <c r="E24" s="55"/>
      <c r="F24" s="55"/>
      <c r="G24" s="55"/>
    </row>
    <row r="25" spans="5:7" ht="14.25">
      <c r="E25" s="55"/>
      <c r="F25" s="55"/>
      <c r="G25" s="55"/>
    </row>
    <row r="26" spans="5:7" ht="14.25">
      <c r="E26" s="55"/>
      <c r="F26" s="55"/>
      <c r="G26" s="55"/>
    </row>
    <row r="27" ht="14.25">
      <c r="E27" s="55"/>
    </row>
    <row r="28" ht="14.25">
      <c r="E28" s="55"/>
    </row>
    <row r="29" spans="1:7" s="15" customFormat="1" ht="14.25">
      <c r="A29" s="5"/>
      <c r="E29" s="55"/>
      <c r="F29" s="55"/>
      <c r="G29" s="55"/>
    </row>
    <row r="30" spans="1:7" s="15" customFormat="1" ht="14.25">
      <c r="A30" s="5"/>
      <c r="B30" s="5"/>
      <c r="C30" s="5"/>
      <c r="D30" s="5"/>
      <c r="E30" s="55"/>
      <c r="F30" s="55"/>
      <c r="G30" s="55"/>
    </row>
    <row r="47" spans="1:7" s="15" customFormat="1" ht="14.25">
      <c r="A47" s="5"/>
      <c r="B47" s="5"/>
      <c r="C47" s="5"/>
      <c r="D47" s="5"/>
      <c r="E47" s="55"/>
      <c r="F47" s="55"/>
      <c r="G47" s="55"/>
    </row>
    <row r="48" spans="1:7" s="15" customFormat="1" ht="14.25">
      <c r="A48" s="5"/>
      <c r="B48" s="5"/>
      <c r="C48" s="5"/>
      <c r="D48" s="5"/>
      <c r="E48" s="55"/>
      <c r="F48" s="55"/>
      <c r="G48" s="55"/>
    </row>
    <row r="49" spans="1:7" s="15" customFormat="1" ht="14.25">
      <c r="A49" s="5"/>
      <c r="B49" s="5"/>
      <c r="C49" s="5"/>
      <c r="D49" s="5"/>
      <c r="E49" s="55"/>
      <c r="F49" s="55"/>
      <c r="G49" s="55"/>
    </row>
    <row r="50" spans="1:7" s="15" customFormat="1" ht="14.25">
      <c r="A50" s="5"/>
      <c r="B50" s="5"/>
      <c r="C50" s="5"/>
      <c r="D50" s="5"/>
      <c r="E50" s="55"/>
      <c r="F50" s="55"/>
      <c r="G50" s="55"/>
    </row>
    <row r="51" spans="1:7" s="15" customFormat="1" ht="14.25">
      <c r="A51" s="5"/>
      <c r="B51" s="5"/>
      <c r="C51" s="5"/>
      <c r="D51" s="5"/>
      <c r="E51" s="55"/>
      <c r="F51" s="55"/>
      <c r="G51" s="55"/>
    </row>
    <row r="52" spans="1:8" s="15" customFormat="1" ht="14.25">
      <c r="A52" s="5"/>
      <c r="B52" s="5"/>
      <c r="C52" s="5"/>
      <c r="D52" s="5"/>
      <c r="E52" s="55"/>
      <c r="F52" s="55"/>
      <c r="G52" s="5"/>
      <c r="H52" s="5"/>
    </row>
    <row r="53" spans="1:4" ht="14.25">
      <c r="A53" s="15"/>
      <c r="B53" s="15"/>
      <c r="C53" s="15"/>
      <c r="D53" s="15"/>
    </row>
    <row r="54" spans="1:4" ht="14.25">
      <c r="A54" s="15"/>
      <c r="B54" s="15"/>
      <c r="C54" s="15"/>
      <c r="D54" s="15"/>
    </row>
    <row r="55" spans="1:4" ht="14.25">
      <c r="A55" s="15"/>
      <c r="B55" s="15"/>
      <c r="C55" s="15"/>
      <c r="D55" s="15"/>
    </row>
    <row r="56" spans="1:3" ht="14.25">
      <c r="A56" s="15"/>
      <c r="B56" s="15"/>
      <c r="C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spans="1:10" ht="14.25">
      <c r="A70" s="15"/>
      <c r="I70" s="15"/>
      <c r="J70" s="40"/>
    </row>
    <row r="71" spans="1:10" ht="21.75">
      <c r="A71" s="15"/>
      <c r="I71" s="15"/>
      <c r="J71" s="40"/>
    </row>
    <row r="72" spans="1:9" ht="14.25">
      <c r="A72" s="15"/>
      <c r="I72" s="40"/>
    </row>
    <row r="73" spans="1:9" ht="14.25">
      <c r="A73" s="15"/>
      <c r="I73" s="40"/>
    </row>
    <row r="74" spans="1:9" ht="14.25">
      <c r="A74" s="15"/>
      <c r="I74" s="40"/>
    </row>
    <row r="75" spans="1:9" ht="21.75">
      <c r="A75" s="15"/>
      <c r="I75" s="40"/>
    </row>
    <row r="76" ht="21.75"/>
    <row r="77" ht="21.75"/>
    <row r="79" ht="21.75"/>
    <row r="80" ht="21.75"/>
    <row r="81" ht="21.75"/>
    <row r="96" ht="21.75"/>
    <row r="97" ht="21.75"/>
    <row r="100" ht="21.75"/>
    <row r="101" ht="21.75"/>
    <row r="102" ht="21.75"/>
    <row r="103" ht="21.75"/>
    <row r="109" ht="21.75"/>
    <row r="112" ht="21.75"/>
    <row r="113" ht="21.75"/>
    <row r="116" ht="21.75"/>
    <row r="117" ht="21.75"/>
    <row r="120" ht="21.75"/>
    <row r="121" ht="21.75"/>
    <row r="122" ht="21.75"/>
    <row r="123" ht="21.75"/>
    <row r="128" ht="21.75"/>
    <row r="129" ht="21.75"/>
    <row r="130" ht="21.75"/>
    <row r="131" ht="21.75"/>
    <row r="132" ht="21.75"/>
    <row r="136" ht="21.75"/>
    <row r="137" ht="21.75"/>
    <row r="140" ht="21.75"/>
    <row r="141" ht="21.75"/>
    <row r="144" ht="21.75"/>
    <row r="145" ht="21.75"/>
    <row r="146" ht="21.75"/>
    <row r="147" ht="21.75"/>
    <row r="152" ht="21.75"/>
    <row r="153" ht="21.75"/>
    <row r="154" ht="21.75"/>
    <row r="155" ht="21.75"/>
    <row r="156" ht="21.75"/>
    <row r="160" ht="21.75"/>
    <row r="161" ht="21.75"/>
    <row r="164" ht="21.75"/>
    <row r="165" ht="21.75"/>
    <row r="168" ht="21.75"/>
    <row r="169" ht="21.75"/>
    <row r="170" ht="21.75"/>
    <row r="171" ht="21.75"/>
    <row r="176" ht="21.75"/>
    <row r="177" ht="21.75"/>
    <row r="178" ht="21.75"/>
    <row r="179" ht="21.75"/>
    <row r="180" ht="21.75"/>
    <row r="183" ht="21.75"/>
    <row r="184" ht="21.75"/>
    <row r="185" ht="21.75"/>
    <row r="186" ht="21.75"/>
    <row r="191" ht="21.75"/>
    <row r="192" ht="21.75"/>
    <row r="193" ht="21.75"/>
    <row r="194" ht="21.75"/>
    <row r="195" ht="21.75"/>
    <row r="196" ht="21.75"/>
    <row r="199" ht="21.75"/>
    <row r="200" ht="21.75"/>
    <row r="201" ht="21.75"/>
    <row r="202" ht="21.75"/>
    <row r="203" ht="21.75"/>
    <row r="204" ht="21.75"/>
    <row r="207" ht="21.75"/>
    <row r="208" ht="21.75"/>
    <row r="209" ht="21.75"/>
    <row r="210" ht="21.75"/>
    <row r="212" ht="21.75"/>
    <row r="215" ht="21.75"/>
    <row r="216" ht="21.75"/>
    <row r="217" ht="21.75"/>
    <row r="218" ht="21.75"/>
    <row r="219" ht="21.75"/>
    <row r="220" ht="21.75"/>
    <row r="221" ht="21.75"/>
    <row r="222" ht="21.75"/>
    <row r="224" ht="21.75"/>
    <row r="225" ht="21.75"/>
    <row r="226" ht="21.75"/>
    <row r="227" ht="21.75"/>
    <row r="228" ht="21.75"/>
    <row r="229" ht="21.75"/>
    <row r="231" ht="21.75"/>
    <row r="232" ht="21.75"/>
    <row r="235" ht="21.75"/>
    <row r="236" ht="21.75"/>
    <row r="237" ht="21.75"/>
    <row r="238" ht="21.75"/>
    <row r="239" ht="21.75"/>
    <row r="240" ht="21.75"/>
    <row r="241" ht="21.75"/>
    <row r="242" ht="21.75"/>
    <row r="244" ht="21.75"/>
    <row r="245" ht="21.75"/>
    <row r="246" ht="21.75"/>
    <row r="247" ht="21.75"/>
    <row r="248" ht="21.75"/>
    <row r="249" ht="21.75"/>
    <row r="251" ht="21.75"/>
    <row r="252" ht="21.75"/>
    <row r="253" ht="21.75"/>
    <row r="254" ht="21.75"/>
    <row r="255" ht="21.75"/>
    <row r="256" ht="21.75"/>
    <row r="257" ht="21.75"/>
    <row r="258" ht="21.75"/>
    <row r="259" ht="21.75"/>
    <row r="260" ht="21.75"/>
    <row r="261" ht="21.75"/>
    <row r="263" ht="21.75"/>
    <row r="264" ht="21.75"/>
    <row r="265" ht="21.75"/>
    <row r="266" ht="21.75"/>
    <row r="267" ht="21.75"/>
    <row r="268" ht="21.75"/>
    <row r="269" ht="21.75"/>
    <row r="270" ht="21.75"/>
    <row r="271" ht="21.75"/>
    <row r="272" ht="21.75"/>
    <row r="273" ht="21.75"/>
    <row r="274" ht="21.75"/>
    <row r="275" ht="21.75"/>
    <row r="276" ht="21.75"/>
    <row r="277" ht="21.75"/>
    <row r="278" ht="21.75"/>
    <row r="279" ht="21.75"/>
    <row r="280" ht="21.75"/>
    <row r="281" ht="21.75"/>
    <row r="282" ht="21.75"/>
    <row r="283" ht="21.75"/>
    <row r="284" ht="21.75"/>
    <row r="285" ht="21.75"/>
    <row r="286" ht="21.75"/>
    <row r="287" ht="21.75"/>
    <row r="288" ht="21.75"/>
    <row r="289" ht="21.75"/>
    <row r="290" ht="21.75"/>
    <row r="291" ht="21.75"/>
    <row r="292" ht="21.75"/>
    <row r="293" ht="21.75"/>
    <row r="294" ht="21.75"/>
    <row r="295" ht="21.75"/>
    <row r="296" ht="21.75"/>
    <row r="297" ht="21.75"/>
    <row r="298" ht="21.75"/>
    <row r="299" ht="21.75"/>
    <row r="300" ht="21.75"/>
    <row r="301" ht="21.75"/>
    <row r="302" ht="21.75"/>
    <row r="303" ht="21.75"/>
    <row r="304" ht="21.75"/>
    <row r="305" ht="21.75"/>
    <row r="306" ht="21.75"/>
    <row r="307" ht="21.75"/>
    <row r="308" ht="21.75"/>
    <row r="309" ht="21.75"/>
    <row r="310" ht="21.75"/>
    <row r="311" ht="21.75"/>
    <row r="312" ht="21.75"/>
    <row r="313" ht="21.75"/>
    <row r="314" ht="21.75"/>
    <row r="315" ht="21.75"/>
    <row r="316" ht="21.75"/>
    <row r="317" ht="21.75"/>
    <row r="318" ht="21.75"/>
    <row r="319" ht="21.75"/>
    <row r="320" ht="21.75"/>
    <row r="321" ht="21.75"/>
    <row r="322" ht="21.75"/>
    <row r="323" ht="21.75"/>
    <row r="324" ht="21.75"/>
    <row r="325" ht="21.75"/>
    <row r="326" ht="21.75"/>
    <row r="327" ht="21.75"/>
    <row r="328" ht="21.75"/>
    <row r="329" ht="21.75"/>
    <row r="330" ht="21.75"/>
    <row r="331" ht="21.75"/>
    <row r="332" ht="21.75"/>
    <row r="333" ht="21.75"/>
    <row r="334" ht="21.75"/>
    <row r="335" ht="21.75"/>
    <row r="336" ht="21.75"/>
    <row r="337" ht="21.75"/>
    <row r="338" ht="21.75"/>
    <row r="339" ht="21.75"/>
    <row r="340" ht="21.75"/>
    <row r="341" ht="21.75"/>
    <row r="342" ht="21.75"/>
    <row r="343" ht="21.75"/>
    <row r="344" ht="21.75"/>
    <row r="345" ht="21.75"/>
    <row r="346" ht="21.75"/>
    <row r="347" ht="21.75"/>
    <row r="348" ht="21.75"/>
    <row r="349" ht="21.75"/>
    <row r="350" ht="21.75"/>
    <row r="351" ht="21.75"/>
    <row r="352" ht="21.75"/>
    <row r="353" ht="21.75"/>
    <row r="354" ht="21.75"/>
    <row r="355" ht="21.75"/>
    <row r="356" ht="21.75"/>
    <row r="357" ht="21.75"/>
    <row r="358" ht="21.75"/>
    <row r="359" ht="21.75"/>
    <row r="360" ht="21.75"/>
    <row r="361" ht="21.75"/>
    <row r="362" ht="21.75"/>
    <row r="363" ht="21.75"/>
    <row r="364" ht="21.75"/>
    <row r="365" ht="21.75"/>
    <row r="366" ht="21.75"/>
    <row r="367" ht="21.75"/>
    <row r="368" ht="21.75"/>
    <row r="369" ht="21.75"/>
    <row r="370" ht="21.75"/>
    <row r="371" ht="21.75"/>
    <row r="372" ht="21.75"/>
    <row r="373" ht="21.75"/>
    <row r="374" ht="21.75"/>
    <row r="375" ht="21.75"/>
    <row r="376" ht="21.75"/>
    <row r="377" ht="21.75"/>
    <row r="378" ht="21.75"/>
    <row r="379" ht="21.75"/>
    <row r="380" ht="21.75"/>
    <row r="381" ht="21.75"/>
    <row r="382" ht="21.75"/>
    <row r="383" ht="21.75"/>
    <row r="384" ht="21.75"/>
    <row r="385" ht="21.75"/>
    <row r="386" ht="21.75"/>
    <row r="387" ht="21.75"/>
    <row r="388" ht="21.75"/>
    <row r="389" ht="21.75"/>
    <row r="390" ht="21.75"/>
    <row r="391" ht="21.75"/>
    <row r="392" ht="21.75"/>
    <row r="393" ht="21.75"/>
    <row r="394" ht="21.75"/>
    <row r="395" ht="21.75"/>
    <row r="396" ht="21.75"/>
    <row r="397" ht="21.75"/>
    <row r="398" ht="21.75"/>
    <row r="399" ht="21.75"/>
    <row r="400" ht="21.75"/>
    <row r="401" ht="21.75"/>
    <row r="402" ht="21.75"/>
    <row r="403" ht="21.75"/>
    <row r="404" ht="21.75"/>
    <row r="405" ht="21.75"/>
    <row r="406" ht="21.75"/>
    <row r="407" ht="21.75"/>
    <row r="408" ht="21.75"/>
    <row r="409" ht="21.75"/>
    <row r="410" ht="21.75"/>
    <row r="411" ht="21.75"/>
    <row r="412" ht="21.75"/>
    <row r="413" ht="21.75"/>
    <row r="414" ht="21.75"/>
    <row r="415" ht="21.75"/>
    <row r="416" ht="21.75"/>
    <row r="417" ht="21.75"/>
    <row r="418" ht="21.75"/>
    <row r="419" ht="21.75"/>
    <row r="420" ht="21.75"/>
    <row r="421" ht="21.75"/>
    <row r="422" ht="21.75"/>
    <row r="423" ht="21.75"/>
    <row r="424" ht="21.75"/>
    <row r="425" ht="21.75"/>
    <row r="426" ht="21.75"/>
    <row r="427" ht="21.75"/>
    <row r="428" ht="21.75"/>
    <row r="429" ht="21.75"/>
    <row r="430" ht="21.75"/>
    <row r="431" ht="21.75"/>
    <row r="432" ht="21.75"/>
    <row r="433" ht="21.75"/>
    <row r="434" ht="21.75"/>
    <row r="435" ht="21.75"/>
    <row r="436" ht="21.75"/>
    <row r="437" ht="21.75"/>
    <row r="438" ht="21.75"/>
    <row r="439" ht="21.75"/>
    <row r="440" ht="21.75"/>
    <row r="441" ht="21.75"/>
    <row r="442" ht="21.75"/>
    <row r="443" ht="21.75"/>
    <row r="444" ht="21.75"/>
    <row r="445" ht="21.75"/>
    <row r="446" ht="21.75"/>
    <row r="447" ht="21.75"/>
    <row r="448" ht="21.75"/>
    <row r="449" ht="21.75"/>
    <row r="450" ht="21.75"/>
    <row r="451" ht="21.75"/>
    <row r="452" ht="21.75"/>
    <row r="453" ht="21.75"/>
    <row r="454" ht="21.75"/>
    <row r="455" ht="21.75"/>
    <row r="456" ht="21.75"/>
    <row r="457" ht="21.75"/>
    <row r="458" ht="21.75"/>
    <row r="459" ht="21.75"/>
    <row r="460" ht="21.75"/>
    <row r="461" ht="21.75"/>
    <row r="462" ht="21.75"/>
    <row r="463" ht="21.75"/>
    <row r="464" ht="21.75"/>
    <row r="465" ht="21.75"/>
    <row r="466" ht="21.75"/>
    <row r="467" ht="21.75"/>
    <row r="468" ht="21.75"/>
    <row r="469" ht="21.75"/>
    <row r="470" ht="21.75"/>
    <row r="471" ht="21.75"/>
    <row r="472" ht="21.75"/>
    <row r="473" ht="21.75"/>
    <row r="474" ht="21.75"/>
    <row r="475" ht="21.75"/>
    <row r="476" ht="21.75"/>
    <row r="477" ht="21.75"/>
    <row r="478" ht="21.75"/>
    <row r="479" ht="21.75"/>
    <row r="480" ht="21.75"/>
    <row r="481" ht="21.75"/>
    <row r="482" ht="21.75"/>
    <row r="483" ht="21.75"/>
    <row r="484" ht="21.75"/>
    <row r="485" ht="21.75"/>
    <row r="486" ht="21.75"/>
    <row r="487" ht="21.75"/>
    <row r="488" ht="21.75"/>
    <row r="489" ht="21.75"/>
    <row r="490" ht="21.75"/>
    <row r="491" ht="21.75"/>
    <row r="492" ht="21.75"/>
    <row r="493" ht="21.75"/>
    <row r="494" ht="21.75"/>
    <row r="495" ht="21.75"/>
    <row r="496" ht="21.75"/>
  </sheetData>
  <sheetProtection password="DE73" sheet="1" objects="1" scenarios="1"/>
  <protectedRanges>
    <protectedRange sqref="C12" name="範囲1"/>
  </protectedRanges>
  <mergeCells count="1">
    <mergeCell ref="B2:G2"/>
  </mergeCells>
  <printOptions/>
  <pageMargins left="0.75" right="0.75" top="0.55" bottom="0.54" header="0.512" footer="0.512"/>
  <pageSetup fitToHeight="3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O64"/>
  <sheetViews>
    <sheetView showGridLines="0" tabSelected="1" zoomScale="85" zoomScaleNormal="85" zoomScaleSheetLayoutView="85" zoomScalePageLayoutView="0" workbookViewId="0" topLeftCell="A1">
      <selection activeCell="C1" sqref="C1"/>
    </sheetView>
  </sheetViews>
  <sheetFormatPr defaultColWidth="9.00390625" defaultRowHeight="13.5"/>
  <cols>
    <col min="1" max="1" width="2.625" style="5" customWidth="1"/>
    <col min="2" max="2" width="23.625" style="5" bestFit="1" customWidth="1"/>
    <col min="3" max="3" width="17.875" style="5" customWidth="1"/>
    <col min="4" max="4" width="14.375" style="5" bestFit="1" customWidth="1"/>
    <col min="5" max="8" width="17.875" style="5" customWidth="1"/>
    <col min="9" max="12" width="19.625" style="5" customWidth="1"/>
    <col min="13" max="15" width="9.00390625" style="5" customWidth="1"/>
    <col min="16" max="16" width="13.125" style="5" bestFit="1" customWidth="1"/>
    <col min="17" max="17" width="8.75390625" style="5" bestFit="1" customWidth="1"/>
    <col min="18" max="16384" width="9.00390625" style="5" customWidth="1"/>
  </cols>
  <sheetData>
    <row r="1" spans="1:15" ht="14.25">
      <c r="A1" s="7"/>
      <c r="B1" s="7"/>
      <c r="C1" s="7"/>
      <c r="D1" s="7"/>
      <c r="E1" s="7"/>
      <c r="F1" s="7"/>
      <c r="G1" s="7"/>
      <c r="H1" s="7"/>
      <c r="O1" s="8"/>
    </row>
    <row r="2" spans="2:15" ht="28.5" customHeight="1">
      <c r="B2" s="69" t="s">
        <v>23</v>
      </c>
      <c r="C2" s="69"/>
      <c r="D2" s="69"/>
      <c r="E2" s="69"/>
      <c r="F2" s="69"/>
      <c r="G2" s="69"/>
      <c r="H2" s="10"/>
      <c r="O2" s="8"/>
    </row>
    <row r="3" spans="2:15" ht="17.25" customHeight="1" thickBot="1">
      <c r="B3" s="9"/>
      <c r="C3" s="9"/>
      <c r="D3" s="9"/>
      <c r="E3" s="9"/>
      <c r="F3" s="9"/>
      <c r="G3" s="9"/>
      <c r="H3" s="10"/>
      <c r="O3" s="8"/>
    </row>
    <row r="4" spans="2:14" ht="17.25" customHeight="1">
      <c r="B4" s="11" t="s">
        <v>5</v>
      </c>
      <c r="D4" s="12">
        <v>0</v>
      </c>
      <c r="E4" s="13">
        <v>0.01</v>
      </c>
      <c r="F4" s="13">
        <v>0.03</v>
      </c>
      <c r="G4" s="14">
        <v>0.05</v>
      </c>
      <c r="N4" s="15"/>
    </row>
    <row r="5" spans="2:7" ht="17.25" customHeight="1">
      <c r="B5" s="16" t="s">
        <v>25</v>
      </c>
      <c r="C5" s="17" t="s">
        <v>7</v>
      </c>
      <c r="D5" s="18">
        <v>25900</v>
      </c>
      <c r="E5" s="19">
        <v>26200</v>
      </c>
      <c r="F5" s="19">
        <v>27100</v>
      </c>
      <c r="G5" s="20">
        <v>28200</v>
      </c>
    </row>
    <row r="6" spans="2:7" ht="17.25" customHeight="1">
      <c r="B6" s="16" t="s">
        <v>1</v>
      </c>
      <c r="C6" s="17" t="s">
        <v>6</v>
      </c>
      <c r="D6" s="18">
        <v>40600</v>
      </c>
      <c r="E6" s="19">
        <v>40700</v>
      </c>
      <c r="F6" s="19">
        <v>41500</v>
      </c>
      <c r="G6" s="20">
        <v>42700</v>
      </c>
    </row>
    <row r="7" spans="2:7" ht="17.25" customHeight="1">
      <c r="B7" s="16" t="s">
        <v>2</v>
      </c>
      <c r="C7" s="17" t="s">
        <v>7</v>
      </c>
      <c r="D7" s="18">
        <v>37200</v>
      </c>
      <c r="E7" s="19">
        <v>37800</v>
      </c>
      <c r="F7" s="19">
        <v>41100</v>
      </c>
      <c r="G7" s="20">
        <v>46400</v>
      </c>
    </row>
    <row r="8" spans="2:7" ht="17.25" customHeight="1">
      <c r="B8" s="16" t="s">
        <v>3</v>
      </c>
      <c r="C8" s="17" t="s">
        <v>7</v>
      </c>
      <c r="D8" s="18">
        <v>1700</v>
      </c>
      <c r="E8" s="21">
        <v>1700</v>
      </c>
      <c r="F8" s="21">
        <v>1700</v>
      </c>
      <c r="G8" s="20">
        <v>1700</v>
      </c>
    </row>
    <row r="9" spans="2:7" ht="17.25" customHeight="1">
      <c r="B9" s="16" t="s">
        <v>11</v>
      </c>
      <c r="C9" s="17" t="s">
        <v>7</v>
      </c>
      <c r="D9" s="18">
        <v>1600</v>
      </c>
      <c r="E9" s="21">
        <v>1600</v>
      </c>
      <c r="F9" s="21">
        <v>1600</v>
      </c>
      <c r="G9" s="20">
        <v>1600</v>
      </c>
    </row>
    <row r="10" spans="2:7" ht="17.25" customHeight="1">
      <c r="B10" s="16" t="s">
        <v>13</v>
      </c>
      <c r="C10" s="17" t="s">
        <v>7</v>
      </c>
      <c r="D10" s="18">
        <v>3600</v>
      </c>
      <c r="E10" s="21">
        <v>4000</v>
      </c>
      <c r="F10" s="21">
        <v>5200</v>
      </c>
      <c r="G10" s="20">
        <v>6900</v>
      </c>
    </row>
    <row r="11" spans="2:7" ht="17.25" customHeight="1" thickBot="1">
      <c r="B11" s="16" t="s">
        <v>4</v>
      </c>
      <c r="C11" s="17" t="s">
        <v>7</v>
      </c>
      <c r="D11" s="22">
        <v>8500</v>
      </c>
      <c r="E11" s="23">
        <v>8700</v>
      </c>
      <c r="F11" s="23">
        <v>11000</v>
      </c>
      <c r="G11" s="24">
        <v>15700</v>
      </c>
    </row>
    <row r="12" spans="5:8" ht="15" thickBot="1">
      <c r="E12" s="55"/>
      <c r="F12" s="55"/>
      <c r="G12" s="55"/>
      <c r="H12" s="57"/>
    </row>
    <row r="13" spans="2:7" ht="19.5" thickBot="1">
      <c r="B13" s="25" t="s">
        <v>9</v>
      </c>
      <c r="C13" s="26">
        <v>0.03</v>
      </c>
      <c r="F13" s="27" t="s">
        <v>24</v>
      </c>
      <c r="G13" s="28" t="s">
        <v>0</v>
      </c>
    </row>
    <row r="14" spans="2:9" ht="17.25" customHeight="1" thickBot="1">
      <c r="B14" s="29" t="s">
        <v>20</v>
      </c>
      <c r="C14" s="6"/>
      <c r="D14" s="58" t="s">
        <v>18</v>
      </c>
      <c r="E14" s="16" t="s">
        <v>25</v>
      </c>
      <c r="F14" s="31"/>
      <c r="G14" s="66">
        <f>IF($C$13=0,D5,IF($C$13=0.01,E5,IF($C$13=0.03,F5,IF($C$13=0.05,G5,"ERR"))))/(C15)*10000</f>
        <v>0.7602517763579237</v>
      </c>
      <c r="H14" s="34"/>
      <c r="I14" s="34"/>
    </row>
    <row r="15" spans="2:9" ht="17.25" customHeight="1">
      <c r="B15" s="59" t="s">
        <v>8</v>
      </c>
      <c r="C15" s="60">
        <f>IF($C$13=0,45000*24*0.345*0.965*1000,45000*24*0.345*0.965*1000*(((1/(1+$C$13))^5-1)/LN(1/(1+$C$13)))/5)+IF($C$13=0,40000*24*0.345*0.965*1000,40000*24*0.345*0.965*1000*(((1/(1+$C$13))^5-1)/LN(1/(1+$C$13)))/5)*(((1+$C$13)^26)/(((1+$C$13)^26)-0.15))-IF($C$13=0,40000*24*0.345*0.965*1000,40000*24*0.345*0.965*1000*(((1/(1+$C$13))^5-1)/LN(1/(1+$C$13)))/5)</f>
        <v>356460857.3468353</v>
      </c>
      <c r="D15" s="61"/>
      <c r="E15" s="16" t="s">
        <v>1</v>
      </c>
      <c r="F15" s="32">
        <v>25</v>
      </c>
      <c r="G15" s="66">
        <f>IF($C$13=0,D6,IF($C$13=0.01,E6,IF($C$13=0.03,F6,IF($C$13=0.05,G6,"ERR"))))*0.15*(1+$C$13)^(26-F15)/((1+$C$13)^26-0.15)/($C$15)*10000</f>
        <v>0.0896408188866673</v>
      </c>
      <c r="H15" s="34"/>
      <c r="I15" s="34"/>
    </row>
    <row r="16" spans="2:8" ht="17.25" customHeight="1" thickBot="1">
      <c r="B16" s="62" t="s">
        <v>13</v>
      </c>
      <c r="C16" s="63">
        <f>IF($C$13=0,45000*24*0.345*0.965*1000,45000*24*0.345*0.965*1000*(((1/(1+$C$13))^5-1)/LN(1/(1+$C$13)))/5)+IF($C$13=0,40000*24*0.345*0.965*1000,40000*24*0.345*0.965*1000*(((1/(1+$C$13))^5-1)/LN(1/(1+$C$13)))/5)*(((1+$C$13)^51)/(((1+$C$13)^51)-0.15))-IF($C$13=0,40000*24*0.345*0.965*1000,40000*24*0.345*0.965*1000*(((1/(1+$C$13))^5-1)/LN(1/(1+$C$13)))/5)</f>
        <v>344459710.25854784</v>
      </c>
      <c r="D16" s="61"/>
      <c r="E16" s="16" t="s">
        <v>2</v>
      </c>
      <c r="F16" s="32">
        <v>25</v>
      </c>
      <c r="G16" s="66">
        <f>IF($C$13=0,D7,IF($C$13=0.01,E7,IF($C$13=0.03,F7,IF($C$13=0.05,G7,"ERR"))))*(1+$C$13)^(26-F16)/((1+$C$13)^(26)-0.15)/($C$15)*10000</f>
        <v>0.5918454066252251</v>
      </c>
      <c r="H16" s="34"/>
    </row>
    <row r="17" spans="4:9" ht="17.25" customHeight="1">
      <c r="D17" s="64"/>
      <c r="E17" s="16" t="s">
        <v>3</v>
      </c>
      <c r="F17" s="32">
        <v>6</v>
      </c>
      <c r="G17" s="66">
        <f>IF($C$13=0,D8,IF($C$13=0.01,E8,IF($C$13=0.03,F8,IF($C$13=0.05,G8,"ERR"))))*(1+$C$13)^(26-F17)/((1+$C$13)^(26)-0.15)/($C$15)*10000</f>
        <v>0.042926220318867565</v>
      </c>
      <c r="H17" s="34"/>
      <c r="I17" s="33"/>
    </row>
    <row r="18" spans="4:9" ht="17.25" customHeight="1" thickBot="1">
      <c r="D18" s="65"/>
      <c r="E18" s="16" t="s">
        <v>4</v>
      </c>
      <c r="F18" s="35">
        <f>F15+40</f>
        <v>65</v>
      </c>
      <c r="G18" s="70">
        <f>IF($C$13=0,D11,IF($C$13=0.01,E11,IF($C$13=0.03,F11,IF($C$13=0.05,G11,"ERR"))))*(1+$C$13)^(26-F18)/((1+$C$13)^(26)-0.15)/($C$15)*10000</f>
        <v>0.048559047175102156</v>
      </c>
      <c r="H18" s="34"/>
      <c r="I18" s="34"/>
    </row>
    <row r="19" spans="4:9" ht="17.25" customHeight="1">
      <c r="D19" s="58" t="s">
        <v>19</v>
      </c>
      <c r="E19" s="16" t="s">
        <v>25</v>
      </c>
      <c r="F19" s="31"/>
      <c r="G19" s="66">
        <f>IF($C$13=0,D5,IF($C$13=0.01,E5,IF($C$13=0.03,F5,IF($C$13=0.05,G5,"ERR"))))/($C$16)*10000</f>
        <v>0.7867393251785244</v>
      </c>
      <c r="H19" s="34"/>
      <c r="I19" s="34"/>
    </row>
    <row r="20" spans="4:9" ht="17.25" customHeight="1">
      <c r="D20" s="64"/>
      <c r="E20" s="16" t="s">
        <v>1</v>
      </c>
      <c r="F20" s="32">
        <v>50</v>
      </c>
      <c r="G20" s="66">
        <f>IF($C$13=0,D6,IF($C$13=0.01,E6,IF($C$13=0.03,F6,IF($C$13=0.05,G6,"ERR"))))*0.15*(1+$C$13)^(51-F20)/((1+$C$13)^(51)-0.15)/($C$16)*10000</f>
        <v>0.042639469859779754</v>
      </c>
      <c r="I20" s="34"/>
    </row>
    <row r="21" spans="4:7" ht="17.25" customHeight="1">
      <c r="D21" s="64"/>
      <c r="E21" s="16" t="s">
        <v>2</v>
      </c>
      <c r="F21" s="32">
        <v>50</v>
      </c>
      <c r="G21" s="66">
        <f>IF($C$13=0,D7,IF($C$13=0.01,E7,IF($C$13=0.03,F7,IF($C$13=0.05,G7,"ERR"))))*(1+$C$13)^(51-F21)/((1+$C$13)^51-0.15)/($C$16)*10000</f>
        <v>0.28152324678505186</v>
      </c>
    </row>
    <row r="22" spans="4:7" ht="17.25" customHeight="1">
      <c r="D22" s="64"/>
      <c r="E22" s="16" t="s">
        <v>3</v>
      </c>
      <c r="F22" s="32">
        <v>50</v>
      </c>
      <c r="G22" s="66">
        <f>IF($C$13=0,D8,IF($C$13=0.01,E8,IF($C$13=0.03,F8,IF($C$13=0.05,G8,"ERR"))))*(1+$C$13)^(51-F22)/((1+$C$13)^51-0.15)/($C$16)*10000</f>
        <v>0.01164451385728925</v>
      </c>
    </row>
    <row r="23" spans="4:7" ht="17.25" customHeight="1">
      <c r="D23" s="64"/>
      <c r="E23" s="16" t="s">
        <v>11</v>
      </c>
      <c r="F23" s="32">
        <v>10</v>
      </c>
      <c r="G23" s="66">
        <f>IF($C$13=0,D9,IF($C$13=0.01,E9,IF($C$13=0.03,F9,IF($C$13=0.05,G9,"ERR"))))*(1+$C$13)^(51-F23)/((1+$C$13)^51-0.15)/($C$16)*10000</f>
        <v>0.03575044166770299</v>
      </c>
    </row>
    <row r="24" spans="4:7" ht="17.25" customHeight="1">
      <c r="D24" s="64"/>
      <c r="E24" s="16" t="s">
        <v>13</v>
      </c>
      <c r="F24" s="31">
        <v>30</v>
      </c>
      <c r="G24" s="66">
        <f>IF($C$13=0,D10,IF($C$13=0.01,E10,IF($C$13=0.03,F10,IF($C$13=0.05,G10,"ERR"))))*(1+$C$13)^(51-F24)/((1+$C$13)^51-0.15)/($C$16)*10000</f>
        <v>0.06433099644679509</v>
      </c>
    </row>
    <row r="25" spans="4:9" ht="17.25" customHeight="1" thickBot="1">
      <c r="D25" s="65"/>
      <c r="E25" s="16" t="s">
        <v>4</v>
      </c>
      <c r="F25" s="35">
        <f>F22+40</f>
        <v>90</v>
      </c>
      <c r="G25" s="70">
        <f>IF($C$13=0,D11,IF($C$13=0.01,E11,IF($C$13=0.03,F11,IF($C$13=0.05,G11,"ERR"))))*(1+$C$13)^(26-F25)/((1+$C$13)^(26)-0.15)/($C$15)*10000</f>
        <v>0.023192071368868455</v>
      </c>
      <c r="I25" s="34"/>
    </row>
    <row r="26" spans="3:15" ht="19.5" thickBot="1">
      <c r="C26" s="4"/>
      <c r="E26" s="1"/>
      <c r="F26" s="36" t="s">
        <v>10</v>
      </c>
      <c r="G26" s="37">
        <f>SUM(G14:G25)/2</f>
        <v>1.389521667263899</v>
      </c>
      <c r="H26" s="39"/>
      <c r="O26" s="15"/>
    </row>
    <row r="27" spans="5:8" ht="14.25">
      <c r="E27" s="55"/>
      <c r="F27" s="55"/>
      <c r="G27" s="55"/>
      <c r="H27" s="55"/>
    </row>
    <row r="28" spans="5:8" ht="14.25" customHeight="1">
      <c r="E28" s="55"/>
      <c r="F28" s="55"/>
      <c r="G28" s="55"/>
      <c r="H28" s="55"/>
    </row>
    <row r="29" spans="5:8" ht="14.25">
      <c r="E29" s="55"/>
      <c r="F29" s="55"/>
      <c r="G29" s="55"/>
      <c r="H29" s="55"/>
    </row>
    <row r="30" spans="5:8" ht="14.25">
      <c r="E30" s="55"/>
      <c r="F30" s="55"/>
      <c r="G30" s="55"/>
      <c r="H30" s="55"/>
    </row>
    <row r="31" spans="5:8" ht="14.25">
      <c r="E31" s="55"/>
      <c r="F31" s="55"/>
      <c r="G31" s="55"/>
      <c r="H31" s="55"/>
    </row>
    <row r="32" spans="5:8" ht="14.25">
      <c r="E32" s="55"/>
      <c r="F32" s="55"/>
      <c r="G32" s="55"/>
      <c r="H32" s="55"/>
    </row>
    <row r="33" spans="5:8" ht="14.25">
      <c r="E33" s="55"/>
      <c r="F33" s="55"/>
      <c r="G33" s="55"/>
      <c r="H33" s="55"/>
    </row>
    <row r="34" spans="5:8" ht="14.25" customHeight="1">
      <c r="E34" s="55"/>
      <c r="F34" s="55"/>
      <c r="G34" s="55"/>
      <c r="H34" s="55"/>
    </row>
    <row r="35" spans="5:15" ht="14.25">
      <c r="E35" s="55"/>
      <c r="F35" s="55"/>
      <c r="G35" s="55"/>
      <c r="H35" s="55"/>
      <c r="L35" s="1"/>
      <c r="M35" s="2"/>
      <c r="N35" s="1"/>
      <c r="O35" s="3"/>
    </row>
    <row r="36" spans="1:7" s="15" customFormat="1" ht="14.25">
      <c r="A36" s="5"/>
      <c r="E36" s="55"/>
      <c r="F36" s="55"/>
      <c r="G36" s="55"/>
    </row>
    <row r="37" spans="1:7" s="15" customFormat="1" ht="14.25">
      <c r="A37" s="5"/>
      <c r="B37" s="5"/>
      <c r="C37" s="5"/>
      <c r="D37" s="5"/>
      <c r="E37" s="55"/>
      <c r="F37" s="55"/>
      <c r="G37" s="55"/>
    </row>
    <row r="38" spans="1:7" s="15" customFormat="1" ht="14.25">
      <c r="A38" s="5"/>
      <c r="B38" s="5"/>
      <c r="C38" s="5"/>
      <c r="D38" s="5"/>
      <c r="E38" s="55"/>
      <c r="F38" s="55"/>
      <c r="G38" s="55"/>
    </row>
    <row r="39" spans="1:7" s="15" customFormat="1" ht="14.25">
      <c r="A39" s="5"/>
      <c r="B39" s="5"/>
      <c r="C39" s="5"/>
      <c r="D39" s="5"/>
      <c r="E39" s="55"/>
      <c r="F39" s="55"/>
      <c r="G39" s="55"/>
    </row>
    <row r="40" spans="1:7" s="15" customFormat="1" ht="14.25">
      <c r="A40" s="5"/>
      <c r="B40" s="5"/>
      <c r="C40" s="5"/>
      <c r="D40" s="5"/>
      <c r="E40" s="55"/>
      <c r="F40" s="55"/>
      <c r="G40" s="55"/>
    </row>
    <row r="41" spans="1:8" s="15" customFormat="1" ht="14.25">
      <c r="A41" s="5"/>
      <c r="B41" s="5"/>
      <c r="C41" s="5"/>
      <c r="D41" s="5"/>
      <c r="E41" s="55"/>
      <c r="F41" s="55"/>
      <c r="G41" s="5"/>
      <c r="H41" s="5"/>
    </row>
    <row r="42" spans="1:4" ht="14.25">
      <c r="A42" s="15"/>
      <c r="B42" s="15"/>
      <c r="C42" s="15"/>
      <c r="D42" s="15"/>
    </row>
    <row r="43" spans="1:4" ht="14.25">
      <c r="A43" s="15"/>
      <c r="B43" s="15"/>
      <c r="C43" s="15"/>
      <c r="D43" s="15"/>
    </row>
    <row r="44" spans="1:4" ht="14.25">
      <c r="A44" s="15"/>
      <c r="B44" s="15"/>
      <c r="C44" s="15"/>
      <c r="D44" s="15"/>
    </row>
    <row r="45" spans="1:3" ht="14.25">
      <c r="A45" s="15"/>
      <c r="B45" s="15"/>
      <c r="C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spans="1:10" ht="14.25">
      <c r="A59" s="15"/>
      <c r="I59" s="15"/>
      <c r="J59" s="40"/>
    </row>
    <row r="60" spans="1:10" ht="21.75">
      <c r="A60" s="15"/>
      <c r="I60" s="15"/>
      <c r="J60" s="40"/>
    </row>
    <row r="61" spans="1:9" ht="14.25">
      <c r="A61" s="15"/>
      <c r="I61" s="40"/>
    </row>
    <row r="62" spans="1:9" ht="14.25">
      <c r="A62" s="15"/>
      <c r="I62" s="40"/>
    </row>
    <row r="63" spans="1:9" ht="14.25">
      <c r="A63" s="15"/>
      <c r="I63" s="40"/>
    </row>
    <row r="64" spans="1:9" ht="21.75">
      <c r="A64" s="15"/>
      <c r="I64" s="40"/>
    </row>
    <row r="65" ht="21.75"/>
    <row r="66" ht="21.75"/>
    <row r="68" ht="21.75"/>
    <row r="69" ht="21.75"/>
    <row r="70" ht="21.75"/>
    <row r="85" ht="21.75"/>
    <row r="86" ht="21.75"/>
    <row r="89" ht="21.75"/>
    <row r="90" ht="21.75"/>
    <row r="91" ht="21.75"/>
    <row r="92" ht="21.75"/>
    <row r="98" ht="21.75"/>
    <row r="101" ht="21.75"/>
    <row r="102" ht="21.75"/>
    <row r="105" ht="21.75"/>
    <row r="106" ht="21.75"/>
    <row r="109" ht="21.75"/>
    <row r="110" ht="21.75"/>
    <row r="111" ht="21.75"/>
    <row r="112" ht="21.75"/>
    <row r="117" ht="21.75"/>
    <row r="118" ht="21.75"/>
    <row r="119" ht="21.75"/>
    <row r="120" ht="21.75"/>
    <row r="121" ht="21.75"/>
    <row r="125" ht="21.75"/>
    <row r="126" ht="21.75"/>
    <row r="129" ht="21.75"/>
    <row r="130" ht="21.75"/>
    <row r="133" ht="21.75"/>
    <row r="134" ht="21.75"/>
    <row r="135" ht="21.75"/>
    <row r="136" ht="21.75"/>
    <row r="141" ht="21.75"/>
    <row r="142" ht="21.75"/>
    <row r="143" ht="21.75"/>
    <row r="144" ht="21.75"/>
    <row r="145" ht="21.75"/>
    <row r="149" ht="21.75"/>
    <row r="150" ht="21.75"/>
    <row r="153" ht="21.75"/>
    <row r="154" ht="21.75"/>
    <row r="157" ht="21.75"/>
    <row r="158" ht="21.75"/>
    <row r="159" ht="21.75"/>
    <row r="160" ht="21.75"/>
    <row r="165" ht="21.75"/>
    <row r="166" ht="21.75"/>
    <row r="167" ht="21.75"/>
    <row r="168" ht="21.75"/>
    <row r="169" ht="21.75"/>
    <row r="172" ht="21.75"/>
    <row r="173" ht="21.75"/>
    <row r="174" ht="21.75"/>
    <row r="175" ht="21.75"/>
    <row r="180" ht="21.75"/>
    <row r="181" ht="21.75"/>
    <row r="182" ht="21.75"/>
    <row r="183" ht="21.75"/>
    <row r="184" ht="21.75"/>
    <row r="185" ht="21.75"/>
    <row r="188" ht="21.75"/>
    <row r="189" ht="21.75"/>
    <row r="190" ht="21.75"/>
    <row r="191" ht="21.75"/>
    <row r="192" ht="21.75"/>
    <row r="193" ht="21.75"/>
    <row r="196" ht="21.75"/>
    <row r="197" ht="21.75"/>
    <row r="198" ht="21.75"/>
    <row r="199" ht="21.75"/>
    <row r="201" ht="21.75"/>
    <row r="204" ht="21.75"/>
    <row r="205" ht="21.75"/>
    <row r="206" ht="21.75"/>
    <row r="207" ht="21.75"/>
    <row r="208" ht="21.75"/>
    <row r="209" ht="21.75"/>
    <row r="210" ht="21.75"/>
    <row r="211" ht="21.75"/>
    <row r="213" ht="21.75"/>
    <row r="214" ht="21.75"/>
    <row r="215" ht="21.75"/>
    <row r="216" ht="21.75"/>
    <row r="217" ht="21.75"/>
    <row r="218" ht="21.75"/>
    <row r="220" ht="21.75"/>
    <row r="221" ht="21.75"/>
    <row r="224" ht="21.75"/>
    <row r="225" ht="21.75"/>
    <row r="226" ht="21.75"/>
    <row r="227" ht="21.75"/>
    <row r="228" ht="21.75"/>
    <row r="229" ht="21.75"/>
    <row r="230" ht="21.75"/>
    <row r="231" ht="21.75"/>
    <row r="233" ht="21.75"/>
    <row r="234" ht="21.75"/>
    <row r="235" ht="21.75"/>
    <row r="236" ht="21.75"/>
    <row r="237" ht="21.75"/>
    <row r="238" ht="21.75"/>
    <row r="240" ht="21.75"/>
    <row r="241" ht="21.75"/>
    <row r="242" ht="21.75"/>
    <row r="243" ht="21.75"/>
    <row r="244" ht="21.75"/>
    <row r="245" ht="21.75"/>
    <row r="246" ht="21.75"/>
    <row r="247" ht="21.75"/>
    <row r="248" ht="21.75"/>
    <row r="249" ht="21.75"/>
    <row r="250" ht="21.75"/>
    <row r="252" ht="21.75"/>
    <row r="253" ht="21.75"/>
    <row r="254" ht="21.75"/>
    <row r="255" ht="21.75"/>
    <row r="256" ht="21.75"/>
    <row r="257" ht="21.75"/>
    <row r="258" ht="21.75"/>
    <row r="259" ht="21.75"/>
    <row r="260" ht="21.75"/>
    <row r="261" ht="21.75"/>
    <row r="262" ht="21.75"/>
    <row r="263" ht="21.75"/>
    <row r="264" ht="21.75"/>
    <row r="265" ht="21.75"/>
    <row r="266" ht="21.75"/>
    <row r="267" ht="21.75"/>
    <row r="268" ht="21.75"/>
    <row r="269" ht="21.75"/>
    <row r="270" ht="21.75"/>
    <row r="271" ht="21.75"/>
    <row r="272" ht="21.75"/>
    <row r="273" ht="21.75"/>
    <row r="274" ht="21.75"/>
    <row r="275" ht="21.75"/>
    <row r="276" ht="21.75"/>
    <row r="277" ht="21.75"/>
    <row r="278" ht="21.75"/>
    <row r="279" ht="21.75"/>
    <row r="280" ht="21.75"/>
    <row r="281" ht="21.75"/>
    <row r="282" ht="21.75"/>
    <row r="283" ht="21.75"/>
    <row r="284" ht="21.75"/>
    <row r="285" ht="21.75"/>
    <row r="286" ht="21.75"/>
    <row r="287" ht="21.75"/>
    <row r="288" ht="21.75"/>
    <row r="289" ht="21.75"/>
    <row r="290" ht="21.75"/>
    <row r="291" ht="21.75"/>
    <row r="292" ht="21.75"/>
    <row r="293" ht="21.75"/>
    <row r="294" ht="21.75"/>
    <row r="295" ht="21.75"/>
    <row r="296" ht="21.75"/>
    <row r="297" ht="21.75"/>
    <row r="298" ht="21.75"/>
    <row r="299" ht="21.75"/>
    <row r="300" ht="21.75"/>
    <row r="301" ht="21.75"/>
    <row r="302" ht="21.75"/>
    <row r="303" ht="21.75"/>
    <row r="304" ht="21.75"/>
    <row r="305" ht="21.75"/>
    <row r="306" ht="21.75"/>
    <row r="307" ht="21.75"/>
    <row r="308" ht="21.75"/>
    <row r="309" ht="21.75"/>
    <row r="310" ht="21.75"/>
    <row r="311" ht="21.75"/>
    <row r="312" ht="21.75"/>
    <row r="313" ht="21.75"/>
    <row r="314" ht="21.75"/>
    <row r="315" ht="21.75"/>
    <row r="316" ht="21.75"/>
    <row r="317" ht="21.75"/>
    <row r="318" ht="21.75"/>
    <row r="319" ht="21.75"/>
    <row r="320" ht="21.75"/>
    <row r="321" ht="21.75"/>
    <row r="322" ht="21.75"/>
    <row r="323" ht="21.75"/>
    <row r="324" ht="21.75"/>
    <row r="325" ht="21.75"/>
    <row r="326" ht="21.75"/>
    <row r="327" ht="21.75"/>
    <row r="328" ht="21.75"/>
    <row r="329" ht="21.75"/>
    <row r="330" ht="21.75"/>
    <row r="331" ht="21.75"/>
    <row r="332" ht="21.75"/>
    <row r="333" ht="21.75"/>
    <row r="334" ht="21.75"/>
    <row r="335" ht="21.75"/>
    <row r="336" ht="21.75"/>
    <row r="337" ht="21.75"/>
    <row r="338" ht="21.75"/>
    <row r="339" ht="21.75"/>
    <row r="340" ht="21.75"/>
    <row r="341" ht="21.75"/>
    <row r="342" ht="21.75"/>
    <row r="343" ht="21.75"/>
    <row r="344" ht="21.75"/>
    <row r="345" ht="21.75"/>
    <row r="346" ht="21.75"/>
    <row r="347" ht="21.75"/>
    <row r="348" ht="21.75"/>
    <row r="349" ht="21.75"/>
    <row r="350" ht="21.75"/>
    <row r="351" ht="21.75"/>
    <row r="352" ht="21.75"/>
    <row r="353" ht="21.75"/>
    <row r="354" ht="21.75"/>
    <row r="355" ht="21.75"/>
    <row r="356" ht="21.75"/>
    <row r="357" ht="21.75"/>
    <row r="358" ht="21.75"/>
    <row r="359" ht="21.75"/>
    <row r="360" ht="21.75"/>
    <row r="361" ht="21.75"/>
    <row r="362" ht="21.75"/>
    <row r="363" ht="21.75"/>
    <row r="364" ht="21.75"/>
    <row r="365" ht="21.75"/>
    <row r="366" ht="21.75"/>
    <row r="367" ht="21.75"/>
    <row r="368" ht="21.75"/>
    <row r="369" ht="21.75"/>
    <row r="370" ht="21.75"/>
    <row r="371" ht="21.75"/>
    <row r="372" ht="21.75"/>
    <row r="373" ht="21.75"/>
    <row r="374" ht="21.75"/>
    <row r="375" ht="21.75"/>
    <row r="376" ht="21.75"/>
    <row r="377" ht="21.75"/>
    <row r="378" ht="21.75"/>
    <row r="379" ht="21.75"/>
    <row r="380" ht="21.75"/>
    <row r="381" ht="21.75"/>
    <row r="382" ht="21.75"/>
    <row r="383" ht="21.75"/>
    <row r="384" ht="21.75"/>
    <row r="385" ht="21.75"/>
    <row r="386" ht="21.75"/>
    <row r="387" ht="21.75"/>
    <row r="388" ht="21.75"/>
    <row r="389" ht="21.75"/>
    <row r="390" ht="21.75"/>
    <row r="391" ht="21.75"/>
    <row r="392" ht="21.75"/>
    <row r="393" ht="21.75"/>
    <row r="394" ht="21.75"/>
    <row r="395" ht="21.75"/>
    <row r="396" ht="21.75"/>
    <row r="397" ht="21.75"/>
    <row r="398" ht="21.75"/>
    <row r="399" ht="21.75"/>
    <row r="400" ht="21.75"/>
    <row r="401" ht="21.75"/>
    <row r="402" ht="21.75"/>
    <row r="403" ht="21.75"/>
    <row r="404" ht="21.75"/>
    <row r="405" ht="21.75"/>
    <row r="406" ht="21.75"/>
    <row r="407" ht="21.75"/>
    <row r="408" ht="21.75"/>
    <row r="409" ht="21.75"/>
    <row r="410" ht="21.75"/>
    <row r="411" ht="21.75"/>
    <row r="412" ht="21.75"/>
    <row r="413" ht="21.75"/>
    <row r="414" ht="21.75"/>
    <row r="415" ht="21.75"/>
    <row r="416" ht="21.75"/>
    <row r="417" ht="21.75"/>
    <row r="418" ht="21.75"/>
    <row r="419" ht="21.75"/>
    <row r="420" ht="21.75"/>
    <row r="421" ht="21.75"/>
    <row r="422" ht="21.75"/>
    <row r="423" ht="21.75"/>
    <row r="424" ht="21.75"/>
    <row r="425" ht="21.75"/>
    <row r="426" ht="21.75"/>
    <row r="427" ht="21.75"/>
    <row r="428" ht="21.75"/>
    <row r="429" ht="21.75"/>
    <row r="430" ht="21.75"/>
    <row r="431" ht="21.75"/>
    <row r="432" ht="21.75"/>
    <row r="433" ht="21.75"/>
    <row r="434" ht="21.75"/>
    <row r="435" ht="21.75"/>
    <row r="436" ht="21.75"/>
    <row r="437" ht="21.75"/>
    <row r="438" ht="21.75"/>
    <row r="439" ht="21.75"/>
    <row r="440" ht="21.75"/>
    <row r="441" ht="21.75"/>
    <row r="442" ht="21.75"/>
    <row r="443" ht="21.75"/>
    <row r="444" ht="21.75"/>
    <row r="445" ht="21.75"/>
    <row r="446" ht="21.75"/>
    <row r="447" ht="21.75"/>
    <row r="448" ht="21.75"/>
    <row r="449" ht="21.75"/>
    <row r="450" ht="21.75"/>
    <row r="451" ht="21.75"/>
    <row r="452" ht="21.75"/>
    <row r="453" ht="21.75"/>
    <row r="454" ht="21.75"/>
    <row r="455" ht="21.75"/>
    <row r="456" ht="21.75"/>
    <row r="457" ht="21.75"/>
    <row r="458" ht="21.75"/>
    <row r="459" ht="21.75"/>
    <row r="460" ht="21.75"/>
    <row r="461" ht="21.75"/>
    <row r="462" ht="21.75"/>
    <row r="463" ht="21.75"/>
    <row r="464" ht="21.75"/>
    <row r="465" ht="21.75"/>
    <row r="466" ht="21.75"/>
    <row r="467" ht="21.75"/>
    <row r="468" ht="21.75"/>
    <row r="469" ht="21.75"/>
    <row r="470" ht="21.75"/>
    <row r="471" ht="21.75"/>
    <row r="472" ht="21.75"/>
    <row r="473" ht="21.75"/>
    <row r="474" ht="21.75"/>
    <row r="475" ht="21.75"/>
    <row r="476" ht="21.75"/>
    <row r="477" ht="21.75"/>
    <row r="478" ht="21.75"/>
    <row r="479" ht="21.75"/>
    <row r="480" ht="21.75"/>
    <row r="481" ht="21.75"/>
    <row r="482" ht="21.75"/>
    <row r="483" ht="21.75"/>
    <row r="484" ht="21.75"/>
    <row r="485" ht="21.75"/>
    <row r="486" ht="21.75"/>
    <row r="487" ht="21.75"/>
    <row r="488" ht="21.75"/>
    <row r="489" ht="21.75"/>
    <row r="490" ht="21.75"/>
    <row r="491" ht="21.75"/>
    <row r="492" ht="21.75"/>
    <row r="493" ht="21.75"/>
    <row r="494" ht="21.75"/>
    <row r="495" ht="21.75"/>
    <row r="496" ht="21.75"/>
    <row r="497" ht="21.75"/>
    <row r="498" ht="21.75"/>
  </sheetData>
  <sheetProtection password="DE73" sheet="1" objects="1" scenarios="1"/>
  <protectedRanges>
    <protectedRange sqref="C13" name="範囲1"/>
  </protectedRanges>
  <mergeCells count="1">
    <mergeCell ref="B2:G2"/>
  </mergeCells>
  <printOptions/>
  <pageMargins left="0.75" right="0.75" top="0.55" bottom="0.54" header="0.512" footer="0.512"/>
  <pageSetup fitToHeight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電気事業連合会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takashif</dc:creator>
  <cp:keywords/>
  <dc:description/>
  <cp:lastModifiedBy>　sasa</cp:lastModifiedBy>
  <cp:lastPrinted>2011-11-09T05:26:41Z</cp:lastPrinted>
  <dcterms:created xsi:type="dcterms:W3CDTF">2011-10-17T04:14:32Z</dcterms:created>
  <dcterms:modified xsi:type="dcterms:W3CDTF">2011-11-22T12:53:45Z</dcterms:modified>
  <cp:category/>
  <cp:version/>
  <cp:contentType/>
  <cp:contentStatus/>
</cp:coreProperties>
</file>